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embeddings/oleObject21.bin" ContentType="application/vnd.openxmlformats-officedocument.oleObject"/>
  <Override PartName="/xl/drawings/drawing6.xml" ContentType="application/vnd.openxmlformats-officedocument.drawing+xml"/>
  <Override PartName="/xl/embeddings/oleObject32.bin" ContentType="application/vnd.openxmlformats-officedocument.oleObject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embeddings/oleObject4.bin" ContentType="application/vnd.openxmlformats-officedocument.oleObject"/>
  <Override PartName="/xl/embeddings/oleObject10.bin" ContentType="application/vnd.openxmlformats-officedocument.oleObject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13.xml" ContentType="application/vnd.openxmlformats-officedocument.drawing+xml"/>
  <Override PartName="/xl/charts/chart56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embeddings/oleObject19.bin" ContentType="application/vnd.openxmlformats-officedocument.oleObject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worksheets/sheet18.xml" ContentType="application/vnd.openxmlformats-officedocument.spreadsheetml.worksheet+xml"/>
  <Override PartName="/xl/embeddings/oleObject9.bin" ContentType="application/vnd.openxmlformats-officedocument.oleObject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embeddings/oleObject26.bin" ContentType="application/vnd.openxmlformats-officedocument.oleObject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worksheets/sheet14.xml" ContentType="application/vnd.openxmlformats-officedocument.spreadsheetml.worksheet+xml"/>
  <Override PartName="/xl/embeddings/oleObject5.bin" ContentType="application/vnd.openxmlformats-officedocument.oleObject"/>
  <Override PartName="/xl/charts/chart5.xml" ContentType="application/vnd.openxmlformats-officedocument.drawingml.chart+xml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drawings/drawing7.xml" ContentType="application/vnd.openxmlformats-officedocument.drawing+xml"/>
  <Override PartName="/xl/embeddings/oleObject31.bin" ContentType="application/vnd.openxmlformats-officedocument.oleObject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mbeddings/oleObject3.bin" ContentType="application/vnd.openxmlformats-officedocument.oleObject"/>
  <Default Extension="emf" ContentType="image/x-emf"/>
  <Override PartName="/xl/charts/chart3.xml" ContentType="application/vnd.openxmlformats-officedocument.drawingml.chart+xml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drawings/drawing14.xml" ContentType="application/vnd.openxmlformats-officedocument.drawing+xml"/>
  <Override PartName="/xl/charts/chart55.xml" ContentType="application/vnd.openxmlformats-officedocument.drawingml.chart+xml"/>
  <Default Extension="vml" ContentType="application/vnd.openxmlformats-officedocument.vmlDrawing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mbeddings/oleObject18.bin" ContentType="application/vnd.openxmlformats-officedocument.oleObject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embeddings/oleObject29.bin" ContentType="application/vnd.openxmlformats-officedocument.oleObject"/>
  <Override PartName="/xl/worksheets/sheet17.xml" ContentType="application/vnd.openxmlformats-officedocument.spreadsheetml.worksheet+xml"/>
  <Override PartName="/xl/embeddings/oleObject16.bin" ContentType="application/vnd.openxmlformats-officedocument.oleObject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embeddings/oleObject25.bin" ContentType="application/vnd.openxmlformats-officedocument.oleObject"/>
  <Override PartName="/xl/embeddings/oleObject27.bin" ContentType="application/vnd.openxmlformats-officedocument.oleObject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embeddings/oleObject23.bin" ContentType="application/vnd.openxmlformats-officedocument.oleObject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wmf" ContentType="image/x-wmf"/>
  <Override PartName="/xl/embeddings/oleObject30.bin" ContentType="application/vnd.openxmlformats-officedocument.oleObject"/>
  <Default Extension="rels" ContentType="application/vnd.openxmlformats-package.relationships+xml"/>
  <Override PartName="/xl/worksheets/sheet5.xml" ContentType="application/vnd.openxmlformats-officedocument.spreadsheetml.worksheet+xml"/>
  <Override PartName="/xl/embeddings/oleObject2.bin" ContentType="application/vnd.openxmlformats-officedocument.oleObject"/>
  <Override PartName="/xl/charts/chart29.xml" ContentType="application/vnd.openxmlformats-officedocument.drawingml.chart+xml"/>
  <Override PartName="/xl/charts/chart58.xml" ContentType="application/vnd.openxmlformats-officedocument.drawingml.chart+xml"/>
  <Override PartName="/xl/drawings/drawing15.xml" ContentType="application/vnd.openxmlformats-officedocument.drawing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embeddings/oleObject28.bin" ContentType="application/vnd.openxmlformats-officedocument.oleObject"/>
  <Override PartName="/xl/embeddings/oleObject17.bin" ContentType="application/vnd.openxmlformats-officedocument.oleObject"/>
  <Override PartName="/xl/charts/chart21.xml" ContentType="application/vnd.openxmlformats-officedocument.drawingml.chart+xml"/>
  <Override PartName="/xl/charts/chart5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1355" windowHeight="7245" tabRatio="754" activeTab="4"/>
  </bookViews>
  <sheets>
    <sheet name="reg-s (2)" sheetId="23" r:id="rId1"/>
    <sheet name="reg-s" sheetId="1" r:id="rId2"/>
    <sheet name="Sheet1" sheetId="22" r:id="rId3"/>
    <sheet name="reg-s1" sheetId="2" r:id="rId4"/>
    <sheet name="Tugas" sheetId="3" r:id="rId5"/>
    <sheet name="Spearman" sheetId="4" r:id="rId6"/>
    <sheet name="Contingency" sheetId="5" r:id="rId7"/>
    <sheet name="Cc-4" sheetId="8" r:id="rId8"/>
    <sheet name="Cc-2" sheetId="6" r:id="rId9"/>
    <sheet name="Cc-3" sheetId="7" r:id="rId10"/>
    <sheet name="reg-m" sheetId="9" r:id="rId11"/>
    <sheet name="output" sheetId="13" r:id="rId12"/>
    <sheet name="reg-m (2)" sheetId="10" r:id="rId13"/>
    <sheet name="ouput(2)" sheetId="14" r:id="rId14"/>
    <sheet name="soal" sheetId="15" r:id="rId15"/>
    <sheet name="P-bola" sheetId="16" r:id="rId16"/>
    <sheet name="P-bola (2)" sheetId="17" r:id="rId17"/>
    <sheet name="Eksp" sheetId="19" r:id="rId18"/>
    <sheet name="f-prod" sheetId="20" r:id="rId19"/>
    <sheet name="Chi-kuadrat" sheetId="21" r:id="rId20"/>
    <sheet name="Sheet2" sheetId="24" r:id="rId21"/>
  </sheets>
  <calcPr calcId="125725"/>
  <fileRecoveryPr repairLoad="1"/>
</workbook>
</file>

<file path=xl/calcChain.xml><?xml version="1.0" encoding="utf-8"?>
<calcChain xmlns="http://schemas.openxmlformats.org/spreadsheetml/2006/main">
  <c r="C15" i="1"/>
  <c r="B15"/>
  <c r="C14"/>
  <c r="B14"/>
  <c r="E6"/>
  <c r="E14" s="1"/>
  <c r="E7"/>
  <c r="F7"/>
  <c r="E8"/>
  <c r="F8"/>
  <c r="E9"/>
  <c r="F9"/>
  <c r="E10"/>
  <c r="F10"/>
  <c r="E11"/>
  <c r="F11"/>
  <c r="E12"/>
  <c r="F12"/>
  <c r="E13"/>
  <c r="F13"/>
  <c r="F6"/>
  <c r="F14" s="1"/>
  <c r="D7"/>
  <c r="D8"/>
  <c r="D9"/>
  <c r="D10"/>
  <c r="D11"/>
  <c r="D12"/>
  <c r="D13"/>
  <c r="D6"/>
  <c r="D14" s="1"/>
  <c r="M43" i="23"/>
  <c r="K37"/>
  <c r="C14"/>
  <c r="C15"/>
  <c r="B15"/>
  <c r="B14"/>
  <c r="D7"/>
  <c r="E7"/>
  <c r="F7"/>
  <c r="D8"/>
  <c r="E8"/>
  <c r="F8"/>
  <c r="D9"/>
  <c r="E9"/>
  <c r="F9"/>
  <c r="D10"/>
  <c r="E10"/>
  <c r="F10"/>
  <c r="D11"/>
  <c r="E11"/>
  <c r="F11"/>
  <c r="D12"/>
  <c r="E12"/>
  <c r="F12"/>
  <c r="D13"/>
  <c r="E13"/>
  <c r="F13"/>
  <c r="F6"/>
  <c r="F14" s="1"/>
  <c r="E6"/>
  <c r="D6"/>
  <c r="D14" s="1"/>
  <c r="L47" i="22"/>
  <c r="I41"/>
  <c r="F7"/>
  <c r="F8"/>
  <c r="F9"/>
  <c r="F10"/>
  <c r="F11"/>
  <c r="F12"/>
  <c r="F13"/>
  <c r="F6"/>
  <c r="D7"/>
  <c r="E7"/>
  <c r="D8"/>
  <c r="E8"/>
  <c r="D9"/>
  <c r="E9"/>
  <c r="D10"/>
  <c r="E10"/>
  <c r="D11"/>
  <c r="E11"/>
  <c r="D12"/>
  <c r="E12"/>
  <c r="D13"/>
  <c r="E13"/>
  <c r="E6"/>
  <c r="E15"/>
  <c r="D6"/>
  <c r="D14"/>
  <c r="B15"/>
  <c r="C15"/>
  <c r="B14"/>
  <c r="C14"/>
  <c r="D10" i="21"/>
  <c r="D11"/>
  <c r="D9"/>
  <c r="D17"/>
  <c r="D19"/>
  <c r="C17"/>
  <c r="E18"/>
  <c r="D21"/>
  <c r="D24"/>
  <c r="C21"/>
  <c r="C19"/>
  <c r="C24"/>
  <c r="E24"/>
  <c r="E22"/>
  <c r="N27" i="19"/>
  <c r="B9"/>
  <c r="C9"/>
  <c r="D9"/>
  <c r="B10"/>
  <c r="C10"/>
  <c r="D10"/>
  <c r="B11"/>
  <c r="C11"/>
  <c r="D11"/>
  <c r="B12"/>
  <c r="C12"/>
  <c r="D12"/>
  <c r="B13"/>
  <c r="C13"/>
  <c r="D13"/>
  <c r="B14"/>
  <c r="C14"/>
  <c r="D14"/>
  <c r="B15"/>
  <c r="C15"/>
  <c r="E9"/>
  <c r="E10"/>
  <c r="E11"/>
  <c r="E12"/>
  <c r="E13"/>
  <c r="E14"/>
  <c r="E15"/>
  <c r="F9"/>
  <c r="F10"/>
  <c r="F11"/>
  <c r="F12"/>
  <c r="F13"/>
  <c r="F14"/>
  <c r="F15"/>
  <c r="B16"/>
  <c r="G9"/>
  <c r="I9"/>
  <c r="C16"/>
  <c r="H9"/>
  <c r="G10"/>
  <c r="H10"/>
  <c r="J10"/>
  <c r="G11"/>
  <c r="G12"/>
  <c r="H12"/>
  <c r="J12"/>
  <c r="G13"/>
  <c r="G14"/>
  <c r="G15" s="1"/>
  <c r="H14"/>
  <c r="J14"/>
  <c r="I10"/>
  <c r="I15" s="1"/>
  <c r="K32" s="1"/>
  <c r="I11"/>
  <c r="I12"/>
  <c r="I13"/>
  <c r="I14"/>
  <c r="K10"/>
  <c r="K12"/>
  <c r="K14"/>
  <c r="B17" i="16"/>
  <c r="H20"/>
  <c r="D10"/>
  <c r="H10"/>
  <c r="D11"/>
  <c r="H11"/>
  <c r="D6"/>
  <c r="H6"/>
  <c r="D7"/>
  <c r="H7"/>
  <c r="H17" s="1"/>
  <c r="H22" s="1"/>
  <c r="D8"/>
  <c r="H8"/>
  <c r="D9"/>
  <c r="H9"/>
  <c r="D12"/>
  <c r="H12"/>
  <c r="D13"/>
  <c r="H13"/>
  <c r="D14"/>
  <c r="H14"/>
  <c r="D15"/>
  <c r="H15"/>
  <c r="D16"/>
  <c r="H16"/>
  <c r="D17"/>
  <c r="B22"/>
  <c r="B26"/>
  <c r="F6"/>
  <c r="F7"/>
  <c r="F17" s="1"/>
  <c r="D22" s="1"/>
  <c r="F8"/>
  <c r="F9"/>
  <c r="F10"/>
  <c r="F11"/>
  <c r="F12"/>
  <c r="F13"/>
  <c r="F14"/>
  <c r="F15"/>
  <c r="F16"/>
  <c r="B24"/>
  <c r="B12" i="17"/>
  <c r="D6"/>
  <c r="H6"/>
  <c r="D7"/>
  <c r="D8"/>
  <c r="H8"/>
  <c r="D9"/>
  <c r="D10"/>
  <c r="H10"/>
  <c r="D11"/>
  <c r="D12"/>
  <c r="B17"/>
  <c r="B21"/>
  <c r="H15"/>
  <c r="F19"/>
  <c r="H7"/>
  <c r="H9"/>
  <c r="H11"/>
  <c r="B19"/>
  <c r="J19"/>
  <c r="F6"/>
  <c r="F7"/>
  <c r="F8"/>
  <c r="F9"/>
  <c r="F10"/>
  <c r="F11"/>
  <c r="F12"/>
  <c r="D17"/>
  <c r="C16"/>
  <c r="G20"/>
  <c r="C12"/>
  <c r="C15"/>
  <c r="G19"/>
  <c r="E6"/>
  <c r="E7"/>
  <c r="E8"/>
  <c r="E9"/>
  <c r="E10"/>
  <c r="E11"/>
  <c r="E12"/>
  <c r="D16"/>
  <c r="C17"/>
  <c r="G21"/>
  <c r="G6"/>
  <c r="G7"/>
  <c r="G8"/>
  <c r="G9"/>
  <c r="G10"/>
  <c r="G11"/>
  <c r="G12"/>
  <c r="H16"/>
  <c r="C20"/>
  <c r="C19"/>
  <c r="B16"/>
  <c r="B20"/>
  <c r="K19"/>
  <c r="O20"/>
  <c r="O19"/>
  <c r="P19"/>
  <c r="G10" i="16"/>
  <c r="G11"/>
  <c r="G6"/>
  <c r="G7"/>
  <c r="G17" s="1"/>
  <c r="H21" s="1"/>
  <c r="G8"/>
  <c r="G9"/>
  <c r="G12"/>
  <c r="G13"/>
  <c r="G14"/>
  <c r="G15"/>
  <c r="G16"/>
  <c r="C21"/>
  <c r="G25"/>
  <c r="C17"/>
  <c r="C20"/>
  <c r="G24"/>
  <c r="E6"/>
  <c r="E7"/>
  <c r="E17" s="1"/>
  <c r="E8"/>
  <c r="E9"/>
  <c r="E10"/>
  <c r="E11"/>
  <c r="E12"/>
  <c r="E13"/>
  <c r="E14"/>
  <c r="E15"/>
  <c r="E16"/>
  <c r="C25"/>
  <c r="B21"/>
  <c r="B25"/>
  <c r="J25"/>
  <c r="J24"/>
  <c r="O25"/>
  <c r="N25"/>
  <c r="N24"/>
  <c r="B21" i="9"/>
  <c r="G4"/>
  <c r="G5"/>
  <c r="G6"/>
  <c r="G7"/>
  <c r="G8"/>
  <c r="G9"/>
  <c r="G10"/>
  <c r="G11"/>
  <c r="G12"/>
  <c r="G13"/>
  <c r="G14"/>
  <c r="C18" s="1"/>
  <c r="H4"/>
  <c r="H5"/>
  <c r="H6"/>
  <c r="H7"/>
  <c r="H8"/>
  <c r="H9"/>
  <c r="H10"/>
  <c r="H11"/>
  <c r="H12"/>
  <c r="H13"/>
  <c r="C14"/>
  <c r="C17" s="1"/>
  <c r="I4"/>
  <c r="I5"/>
  <c r="I6"/>
  <c r="I7"/>
  <c r="I8"/>
  <c r="I9"/>
  <c r="I10"/>
  <c r="I11"/>
  <c r="I12"/>
  <c r="I13"/>
  <c r="D14"/>
  <c r="B19" s="1"/>
  <c r="B23" s="1"/>
  <c r="B14"/>
  <c r="H17" s="1"/>
  <c r="F4"/>
  <c r="F5"/>
  <c r="F6"/>
  <c r="F7"/>
  <c r="F8"/>
  <c r="F9"/>
  <c r="F10"/>
  <c r="F11"/>
  <c r="F12"/>
  <c r="F13"/>
  <c r="E4"/>
  <c r="E5"/>
  <c r="E6"/>
  <c r="E7"/>
  <c r="E8"/>
  <c r="E9"/>
  <c r="E10"/>
  <c r="E11"/>
  <c r="E12"/>
  <c r="E13"/>
  <c r="E14"/>
  <c r="H18" s="1"/>
  <c r="B23" i="10"/>
  <c r="J23"/>
  <c r="E6"/>
  <c r="E7"/>
  <c r="E8"/>
  <c r="E9"/>
  <c r="E10"/>
  <c r="E11"/>
  <c r="E12"/>
  <c r="E13"/>
  <c r="E14"/>
  <c r="E15"/>
  <c r="E16"/>
  <c r="H20"/>
  <c r="H6"/>
  <c r="H7"/>
  <c r="H8"/>
  <c r="H16" s="1"/>
  <c r="D21" s="1"/>
  <c r="H9"/>
  <c r="H10"/>
  <c r="H11"/>
  <c r="H12"/>
  <c r="H13"/>
  <c r="H14"/>
  <c r="H15"/>
  <c r="B16"/>
  <c r="H19"/>
  <c r="K23"/>
  <c r="I6"/>
  <c r="I7"/>
  <c r="I8"/>
  <c r="I9"/>
  <c r="I10"/>
  <c r="I11"/>
  <c r="I12"/>
  <c r="I13"/>
  <c r="I14"/>
  <c r="I15"/>
  <c r="I16"/>
  <c r="D20"/>
  <c r="D16"/>
  <c r="B21"/>
  <c r="B25"/>
  <c r="D19"/>
  <c r="D23"/>
  <c r="L23"/>
  <c r="F6"/>
  <c r="F7"/>
  <c r="F8"/>
  <c r="F16" s="1"/>
  <c r="F9"/>
  <c r="F10"/>
  <c r="F11"/>
  <c r="F12"/>
  <c r="F13"/>
  <c r="F14"/>
  <c r="F15"/>
  <c r="C16"/>
  <c r="B20"/>
  <c r="B24"/>
  <c r="G6"/>
  <c r="G7"/>
  <c r="G8"/>
  <c r="G16" s="1"/>
  <c r="C20" s="1"/>
  <c r="G9"/>
  <c r="G10"/>
  <c r="G11"/>
  <c r="G12"/>
  <c r="G13"/>
  <c r="G14"/>
  <c r="G15"/>
  <c r="C19"/>
  <c r="C23"/>
  <c r="O23"/>
  <c r="C21"/>
  <c r="C25"/>
  <c r="O25"/>
  <c r="E35"/>
  <c r="J6"/>
  <c r="J7"/>
  <c r="J8"/>
  <c r="J16" s="1"/>
  <c r="E41" s="1"/>
  <c r="J9"/>
  <c r="J10"/>
  <c r="J11"/>
  <c r="J12"/>
  <c r="J13"/>
  <c r="J14"/>
  <c r="J15"/>
  <c r="J21" i="9"/>
  <c r="C17" i="5"/>
  <c r="D17"/>
  <c r="E17"/>
  <c r="F18"/>
  <c r="C19"/>
  <c r="C21"/>
  <c r="C24"/>
  <c r="E21"/>
  <c r="E19"/>
  <c r="E24"/>
  <c r="D21"/>
  <c r="D19"/>
  <c r="D24" s="1"/>
  <c r="F20"/>
  <c r="F22"/>
  <c r="F8" i="4"/>
  <c r="G8"/>
  <c r="F11"/>
  <c r="G11"/>
  <c r="F9"/>
  <c r="G9"/>
  <c r="E18" s="1"/>
  <c r="F10"/>
  <c r="G10"/>
  <c r="F12"/>
  <c r="G12"/>
  <c r="F13"/>
  <c r="G13"/>
  <c r="F14"/>
  <c r="G14"/>
  <c r="F15"/>
  <c r="G15"/>
  <c r="G23" i="10"/>
  <c r="G25"/>
  <c r="C17" i="8"/>
  <c r="D17"/>
  <c r="F18" s="1"/>
  <c r="E17"/>
  <c r="C19"/>
  <c r="C21"/>
  <c r="C24"/>
  <c r="D19"/>
  <c r="D21"/>
  <c r="D24"/>
  <c r="E19"/>
  <c r="E21"/>
  <c r="E24"/>
  <c r="F20"/>
  <c r="C17" i="7"/>
  <c r="D17"/>
  <c r="F18" s="1"/>
  <c r="E17"/>
  <c r="C19"/>
  <c r="C21"/>
  <c r="C24"/>
  <c r="D19"/>
  <c r="D21"/>
  <c r="D24"/>
  <c r="E19"/>
  <c r="E21"/>
  <c r="E24"/>
  <c r="F20"/>
  <c r="C17" i="6"/>
  <c r="D17"/>
  <c r="F18" s="1"/>
  <c r="E17"/>
  <c r="C19"/>
  <c r="C21"/>
  <c r="C24"/>
  <c r="D19"/>
  <c r="D21"/>
  <c r="D24"/>
  <c r="E19"/>
  <c r="E21"/>
  <c r="E24"/>
  <c r="F20"/>
  <c r="C18" i="4"/>
  <c r="M6" i="1"/>
  <c r="M7"/>
  <c r="M8"/>
  <c r="M9"/>
  <c r="M10"/>
  <c r="M11"/>
  <c r="M12"/>
  <c r="M13"/>
  <c r="C17" i="2"/>
  <c r="B17"/>
  <c r="C16"/>
  <c r="B16"/>
  <c r="E14" i="22"/>
  <c r="F14"/>
  <c r="B24"/>
  <c r="B18"/>
  <c r="B19"/>
  <c r="F15"/>
  <c r="D15"/>
  <c r="J24" i="10"/>
  <c r="N24"/>
  <c r="J25"/>
  <c r="N25"/>
  <c r="P24"/>
  <c r="K24"/>
  <c r="F24"/>
  <c r="J20" i="17"/>
  <c r="N20"/>
  <c r="J21"/>
  <c r="N21"/>
  <c r="J26" i="16"/>
  <c r="N26"/>
  <c r="K9" i="19"/>
  <c r="J9"/>
  <c r="D29" i="21"/>
  <c r="D18"/>
  <c r="D37"/>
  <c r="D35"/>
  <c r="D22"/>
  <c r="D41"/>
  <c r="D24" i="10"/>
  <c r="L24"/>
  <c r="H24"/>
  <c r="P20" i="17"/>
  <c r="F20"/>
  <c r="K20"/>
  <c r="F33"/>
  <c r="D20"/>
  <c r="L20"/>
  <c r="H20"/>
  <c r="D21"/>
  <c r="H21"/>
  <c r="K24" i="16"/>
  <c r="P24"/>
  <c r="F24"/>
  <c r="H12" i="17"/>
  <c r="H17"/>
  <c r="C29" i="21"/>
  <c r="C18"/>
  <c r="C37"/>
  <c r="F24" i="6"/>
  <c r="F24" i="7"/>
  <c r="F24" i="8"/>
  <c r="C32" s="1"/>
  <c r="D15" i="19"/>
  <c r="C35" i="21"/>
  <c r="C22"/>
  <c r="C41"/>
  <c r="F22" i="6"/>
  <c r="E32"/>
  <c r="F22" i="7"/>
  <c r="D32"/>
  <c r="F22" i="8"/>
  <c r="E32"/>
  <c r="H37" s="1"/>
  <c r="E20"/>
  <c r="D32"/>
  <c r="H23" i="10"/>
  <c r="F23"/>
  <c r="P23"/>
  <c r="N23"/>
  <c r="B18" i="9"/>
  <c r="B22"/>
  <c r="D17"/>
  <c r="C24" i="16"/>
  <c r="O24"/>
  <c r="N19" i="17"/>
  <c r="C21"/>
  <c r="O21"/>
  <c r="D15"/>
  <c r="D20" i="16"/>
  <c r="H13" i="19"/>
  <c r="H11"/>
  <c r="E20" i="21"/>
  <c r="K11" i="19"/>
  <c r="J11"/>
  <c r="D24" i="16"/>
  <c r="L24"/>
  <c r="H24"/>
  <c r="D21" i="9"/>
  <c r="H21"/>
  <c r="D20" i="8"/>
  <c r="G37"/>
  <c r="C35"/>
  <c r="D35"/>
  <c r="E35"/>
  <c r="D20" i="7"/>
  <c r="G37"/>
  <c r="C35"/>
  <c r="D35"/>
  <c r="E35"/>
  <c r="E20" i="6"/>
  <c r="H37"/>
  <c r="K20" i="19"/>
  <c r="K22"/>
  <c r="K30"/>
  <c r="F21" i="17"/>
  <c r="J33"/>
  <c r="B33"/>
  <c r="P21"/>
  <c r="K21"/>
  <c r="D32" i="21"/>
  <c r="D20"/>
  <c r="D39"/>
  <c r="C32"/>
  <c r="C20"/>
  <c r="C39"/>
  <c r="K13" i="19"/>
  <c r="J13"/>
  <c r="H19" i="17"/>
  <c r="D19"/>
  <c r="L19"/>
  <c r="J22" i="9"/>
  <c r="D35" i="6"/>
  <c r="C35"/>
  <c r="E35"/>
  <c r="L21" i="17"/>
  <c r="J23"/>
  <c r="B23"/>
  <c r="F26" s="1"/>
  <c r="G28" s="1"/>
  <c r="G30" s="1"/>
  <c r="N23"/>
  <c r="J26"/>
  <c r="I28"/>
  <c r="H15" i="19"/>
  <c r="K15"/>
  <c r="E32" i="7"/>
  <c r="D32" i="6"/>
  <c r="C32" i="7"/>
  <c r="C32" i="6"/>
  <c r="E41" i="21"/>
  <c r="M19" i="1"/>
  <c r="J15" i="19"/>
  <c r="C20" i="7"/>
  <c r="F37"/>
  <c r="E20"/>
  <c r="H37"/>
  <c r="K37" i="6"/>
  <c r="E22"/>
  <c r="D22"/>
  <c r="J37"/>
  <c r="E22" i="7"/>
  <c r="K37"/>
  <c r="C22"/>
  <c r="I37"/>
  <c r="D22" i="8"/>
  <c r="J37"/>
  <c r="K28" i="1"/>
  <c r="F37" i="6"/>
  <c r="C20"/>
  <c r="D20"/>
  <c r="G37"/>
  <c r="I37"/>
  <c r="C22"/>
  <c r="K27" i="19"/>
  <c r="O25"/>
  <c r="D22" i="7"/>
  <c r="J37"/>
  <c r="E22" i="8"/>
  <c r="K37"/>
  <c r="C22"/>
  <c r="I37"/>
  <c r="F23" i="17"/>
  <c r="B26"/>
  <c r="E28"/>
  <c r="C20" i="8" l="1"/>
  <c r="F37"/>
  <c r="D29" i="6"/>
  <c r="E29"/>
  <c r="C29"/>
  <c r="C29" i="7"/>
  <c r="D29"/>
  <c r="E29"/>
  <c r="C29" i="8"/>
  <c r="E29"/>
  <c r="D29"/>
  <c r="F24" i="5"/>
  <c r="H32"/>
  <c r="H29"/>
  <c r="D35"/>
  <c r="D29"/>
  <c r="C24" i="10"/>
  <c r="G24"/>
  <c r="H21"/>
  <c r="E38"/>
  <c r="D25"/>
  <c r="L25" s="1"/>
  <c r="H25"/>
  <c r="C22" i="16"/>
  <c r="D21"/>
  <c r="F25"/>
  <c r="P25"/>
  <c r="F38"/>
  <c r="K25"/>
  <c r="H26"/>
  <c r="D26"/>
  <c r="F26"/>
  <c r="K44" s="1"/>
  <c r="B38" s="1"/>
  <c r="K26"/>
  <c r="P26"/>
  <c r="I16" i="1"/>
  <c r="G16"/>
  <c r="K26"/>
  <c r="G17"/>
  <c r="F15" i="23"/>
  <c r="F14" i="9"/>
  <c r="H19" s="1"/>
  <c r="I14"/>
  <c r="D18" s="1"/>
  <c r="H14"/>
  <c r="D19" s="1"/>
  <c r="F21"/>
  <c r="G22"/>
  <c r="C22"/>
  <c r="F22"/>
  <c r="F23"/>
  <c r="J23"/>
  <c r="C19"/>
  <c r="G21"/>
  <c r="C21"/>
  <c r="D23"/>
  <c r="H23"/>
  <c r="K19" i="1"/>
  <c r="K21" s="1"/>
  <c r="E14" i="23"/>
  <c r="H25" s="1"/>
  <c r="D15"/>
  <c r="E15"/>
  <c r="J20" l="1"/>
  <c r="J21" s="1"/>
  <c r="H20"/>
  <c r="J23" s="1"/>
  <c r="L26" i="16"/>
  <c r="H25"/>
  <c r="D25"/>
  <c r="L25" s="1"/>
  <c r="G26"/>
  <c r="C26"/>
  <c r="O26" s="1"/>
  <c r="K25" i="10"/>
  <c r="P25"/>
  <c r="F25"/>
  <c r="B27"/>
  <c r="O24"/>
  <c r="N27" s="1"/>
  <c r="J30" s="1"/>
  <c r="I32" s="1"/>
  <c r="D18" i="5"/>
  <c r="D37"/>
  <c r="D22"/>
  <c r="J37"/>
  <c r="G32"/>
  <c r="I32"/>
  <c r="G29"/>
  <c r="C35"/>
  <c r="C29"/>
  <c r="I29"/>
  <c r="E35"/>
  <c r="E29"/>
  <c r="E32"/>
  <c r="C32"/>
  <c r="D18" i="8"/>
  <c r="D37"/>
  <c r="E18"/>
  <c r="E37"/>
  <c r="C18"/>
  <c r="C37"/>
  <c r="C39" s="1"/>
  <c r="C41" s="1"/>
  <c r="D41" s="1"/>
  <c r="E18" i="7"/>
  <c r="E37"/>
  <c r="D18"/>
  <c r="D37"/>
  <c r="C18"/>
  <c r="C37"/>
  <c r="C39" s="1"/>
  <c r="C41" s="1"/>
  <c r="D41" s="1"/>
  <c r="C18" i="6"/>
  <c r="C37"/>
  <c r="E18"/>
  <c r="E37"/>
  <c r="D37"/>
  <c r="D18"/>
  <c r="N28" i="16"/>
  <c r="F28"/>
  <c r="J28"/>
  <c r="J27" i="10"/>
  <c r="F30" s="1"/>
  <c r="F27"/>
  <c r="B30" s="1"/>
  <c r="E32" s="1"/>
  <c r="D32" i="5"/>
  <c r="D22" i="9"/>
  <c r="H22"/>
  <c r="C23"/>
  <c r="G23"/>
  <c r="J25"/>
  <c r="H21" i="23"/>
  <c r="H23" s="1"/>
  <c r="D20" i="5" l="1"/>
  <c r="G37"/>
  <c r="F45" i="10"/>
  <c r="B48" s="1"/>
  <c r="G32"/>
  <c r="F37" i="5"/>
  <c r="C20"/>
  <c r="H37"/>
  <c r="E20"/>
  <c r="E37"/>
  <c r="E18"/>
  <c r="K37"/>
  <c r="E22"/>
  <c r="C18"/>
  <c r="C37"/>
  <c r="C22"/>
  <c r="I37"/>
  <c r="C39" i="6"/>
  <c r="C41" s="1"/>
  <c r="D41" s="1"/>
  <c r="B28" i="16"/>
  <c r="F31" s="1"/>
  <c r="G33" s="1"/>
  <c r="F25" i="9"/>
  <c r="B25"/>
  <c r="B28" s="1"/>
  <c r="E30" s="1"/>
  <c r="J31" i="16" l="1"/>
  <c r="I33" s="1"/>
  <c r="B31"/>
  <c r="E33" s="1"/>
  <c r="G35" s="1"/>
  <c r="C39" i="5"/>
  <c r="C41" s="1"/>
  <c r="D41" s="1"/>
  <c r="J28" i="9"/>
  <c r="I30" s="1"/>
  <c r="F28"/>
  <c r="G30" s="1"/>
</calcChain>
</file>

<file path=xl/sharedStrings.xml><?xml version="1.0" encoding="utf-8"?>
<sst xmlns="http://schemas.openxmlformats.org/spreadsheetml/2006/main" count="756" uniqueCount="226">
  <si>
    <t>No</t>
  </si>
  <si>
    <t>X</t>
  </si>
  <si>
    <t>Y</t>
  </si>
  <si>
    <t xml:space="preserve">x </t>
  </si>
  <si>
    <t>y</t>
  </si>
  <si>
    <r>
      <t>x</t>
    </r>
    <r>
      <rPr>
        <vertAlign val="superscript"/>
        <sz val="10"/>
        <rFont val="Arial"/>
        <family val="2"/>
      </rPr>
      <t>2</t>
    </r>
  </si>
  <si>
    <r>
      <t>y</t>
    </r>
    <r>
      <rPr>
        <vertAlign val="superscript"/>
        <sz val="10"/>
        <rFont val="Arial"/>
        <family val="2"/>
      </rPr>
      <t>2</t>
    </r>
  </si>
  <si>
    <t>xy</t>
  </si>
  <si>
    <t>S</t>
  </si>
  <si>
    <t>rata-rata</t>
  </si>
  <si>
    <t>X = % kenaikan biaya advertensi</t>
  </si>
  <si>
    <t>Y = % kenaikan hasil penjualan</t>
  </si>
  <si>
    <t xml:space="preserve">X = % kenaikan harga </t>
  </si>
  <si>
    <t>Y = pengeluaran konsumsi rumah tangga (ribuan milyar rupiah)</t>
  </si>
  <si>
    <t>X = pendapatan per kapita (ribuan milyar rupiah)</t>
  </si>
  <si>
    <t>XY</t>
  </si>
  <si>
    <r>
      <t>X</t>
    </r>
    <r>
      <rPr>
        <vertAlign val="superscript"/>
        <sz val="10"/>
        <rFont val="Arial"/>
        <family val="2"/>
      </rPr>
      <t>2</t>
    </r>
  </si>
  <si>
    <r>
      <t>Y</t>
    </r>
    <r>
      <rPr>
        <vertAlign val="superscript"/>
        <sz val="10"/>
        <rFont val="Arial"/>
        <family val="2"/>
      </rPr>
      <t>2</t>
    </r>
  </si>
  <si>
    <t>a =</t>
  </si>
  <si>
    <t>Y = 1,267442 + 1,037209X</t>
  </si>
  <si>
    <t>b =</t>
  </si>
  <si>
    <t>r =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</si>
  <si>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</si>
  <si>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</si>
  <si>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</si>
  <si>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</si>
  <si>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</si>
  <si>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</si>
  <si>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</si>
  <si>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</si>
  <si>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</si>
  <si>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</si>
  <si>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</si>
  <si>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</si>
  <si>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</si>
  <si>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</si>
  <si>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</si>
  <si>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</si>
  <si>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</si>
  <si>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</si>
  <si>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</si>
  <si>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</si>
  <si>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</si>
  <si>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</si>
  <si>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</si>
  <si>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</si>
  <si>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</si>
  <si>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</si>
  <si>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Y</t>
  </si>
  <si>
    <t>Residuals</t>
  </si>
  <si>
    <t>PROBABILITY OUTPUT</t>
  </si>
  <si>
    <t>Percentile</t>
  </si>
  <si>
    <t>Korelasi Rank (Peringkat)</t>
  </si>
  <si>
    <t>Rank X</t>
  </si>
  <si>
    <t>Rank Y</t>
  </si>
  <si>
    <t>d</t>
  </si>
  <si>
    <r>
      <t>d</t>
    </r>
    <r>
      <rPr>
        <vertAlign val="superscript"/>
        <sz val="10"/>
        <rFont val="Arial"/>
        <family val="2"/>
      </rPr>
      <t>2</t>
    </r>
  </si>
  <si>
    <t>r rank</t>
  </si>
  <si>
    <t>Y = hasil penjuala (juta rupiah), tahunan</t>
  </si>
  <si>
    <t>X = biaya iklan (juta rupiah), tahunan</t>
  </si>
  <si>
    <t>Contoh :</t>
  </si>
  <si>
    <t>Untuk mengetahui apakah ada hubungan antara tingkat pendidikan ibu rumah tangga dengan</t>
  </si>
  <si>
    <t>konsumsi susu dari anggota keluarga mereka.  Kemudian dilakukan penelitian, hasilnya sbb:</t>
  </si>
  <si>
    <t>Pendidikan</t>
  </si>
  <si>
    <t>Konsumsi</t>
  </si>
  <si>
    <t>Kurang</t>
  </si>
  <si>
    <t>cukup</t>
  </si>
  <si>
    <t>sangat cukup</t>
  </si>
  <si>
    <t>Tidak tamat SLA</t>
  </si>
  <si>
    <t>Tamat SLA</t>
  </si>
  <si>
    <t>PT</t>
  </si>
  <si>
    <t>Hitung contingency coefficient untuk megukur hubungan antara tingkat pendidikan dan konsumsi susu</t>
  </si>
  <si>
    <t>II</t>
  </si>
  <si>
    <t>Jumlah</t>
  </si>
  <si>
    <t>eij = (ni.) (n.j)/n --&gt; frekuensi harapan</t>
  </si>
  <si>
    <r>
      <t>n</t>
    </r>
    <r>
      <rPr>
        <vertAlign val="subscript"/>
        <sz val="10"/>
        <rFont val="Arial"/>
        <family val="2"/>
      </rPr>
      <t>1.</t>
    </r>
    <r>
      <rPr>
        <sz val="10"/>
        <rFont val="Arial"/>
        <family val="2"/>
      </rPr>
      <t>=</t>
    </r>
  </si>
  <si>
    <r>
      <t>n2.</t>
    </r>
    <r>
      <rPr>
        <sz val="10"/>
        <rFont val="Arial"/>
        <family val="2"/>
      </rPr>
      <t xml:space="preserve">= </t>
    </r>
  </si>
  <si>
    <r>
      <t>n3.</t>
    </r>
    <r>
      <rPr>
        <sz val="10"/>
        <rFont val="Arial"/>
        <family val="2"/>
      </rPr>
      <t xml:space="preserve">= </t>
    </r>
  </si>
  <si>
    <t xml:space="preserve">n = </t>
  </si>
  <si>
    <t>n.1=</t>
  </si>
  <si>
    <t xml:space="preserve">n.2 = </t>
  </si>
  <si>
    <t xml:space="preserve">n.3 = </t>
  </si>
  <si>
    <t>e11</t>
  </si>
  <si>
    <t>e12</t>
  </si>
  <si>
    <t>e13</t>
  </si>
  <si>
    <t>e21</t>
  </si>
  <si>
    <t>e22</t>
  </si>
  <si>
    <t>e23</t>
  </si>
  <si>
    <t>e31</t>
  </si>
  <si>
    <t>e32</t>
  </si>
  <si>
    <t>e33</t>
  </si>
  <si>
    <r>
      <t>c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</si>
  <si>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t>Cc =</t>
  </si>
  <si>
    <t>Hubungan tingkat pendapatan dengan ukuran mobil</t>
  </si>
  <si>
    <t>Mobil</t>
  </si>
  <si>
    <t>Kecil</t>
  </si>
  <si>
    <t>sedang</t>
  </si>
  <si>
    <t>besar</t>
  </si>
  <si>
    <t>Pendapatan</t>
  </si>
  <si>
    <t>Rendah</t>
  </si>
  <si>
    <t>Menengah</t>
  </si>
  <si>
    <t>Tinggi</t>
  </si>
  <si>
    <t>Hubungan jenis fakultas dengan kesediaan membayar uang kuliah</t>
  </si>
  <si>
    <t>Fakultas</t>
  </si>
  <si>
    <t>FE</t>
  </si>
  <si>
    <t>FH</t>
  </si>
  <si>
    <t>FT</t>
  </si>
  <si>
    <t>sudah bayar</t>
  </si>
  <si>
    <t>belum lunas</t>
  </si>
  <si>
    <t>belum bayar</t>
  </si>
  <si>
    <t>Hubungan tingkat pendidikan dengan kebiasaan makan di restoran</t>
  </si>
  <si>
    <t>Ke Restoran</t>
  </si>
  <si>
    <t>tidak pernah</t>
  </si>
  <si>
    <t>jarang</t>
  </si>
  <si>
    <t>sering</t>
  </si>
  <si>
    <t>SLTP</t>
  </si>
  <si>
    <t>SLTA</t>
  </si>
  <si>
    <t>Sarjana</t>
  </si>
  <si>
    <t>X3</t>
  </si>
  <si>
    <r>
      <t>X2</t>
    </r>
    <r>
      <rPr>
        <vertAlign val="superscript"/>
        <sz val="10"/>
        <rFont val="Arial"/>
        <family val="2"/>
      </rPr>
      <t>2</t>
    </r>
  </si>
  <si>
    <r>
      <t>X3</t>
    </r>
    <r>
      <rPr>
        <vertAlign val="superscript"/>
        <sz val="10"/>
        <rFont val="Arial"/>
        <family val="2"/>
      </rPr>
      <t>2</t>
    </r>
  </si>
  <si>
    <r>
      <t>X</t>
    </r>
    <r>
      <rPr>
        <vertAlign val="subscript"/>
        <sz val="10"/>
        <rFont val="Arial"/>
        <family val="2"/>
      </rPr>
      <t>2</t>
    </r>
  </si>
  <si>
    <r>
      <t>X</t>
    </r>
    <r>
      <rPr>
        <vertAlign val="subscript"/>
        <sz val="10"/>
        <rFont val="Arial"/>
        <family val="2"/>
      </rPr>
      <t>3</t>
    </r>
  </si>
  <si>
    <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Y</t>
    </r>
  </si>
  <si>
    <r>
      <t>X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Y</t>
    </r>
  </si>
  <si>
    <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3</t>
    </r>
  </si>
  <si>
    <t>b1</t>
  </si>
  <si>
    <t>b2</t>
  </si>
  <si>
    <t>b3</t>
  </si>
  <si>
    <t>=</t>
  </si>
  <si>
    <t>A1 =</t>
  </si>
  <si>
    <t>A =</t>
  </si>
  <si>
    <t>A2 =</t>
  </si>
  <si>
    <t>A3 =</t>
  </si>
  <si>
    <t>Det (A) =</t>
  </si>
  <si>
    <t>Det (A1) =</t>
  </si>
  <si>
    <t>b1 =</t>
  </si>
  <si>
    <t>b2 =</t>
  </si>
  <si>
    <t>b3 =</t>
  </si>
  <si>
    <t>Det (A2) =</t>
  </si>
  <si>
    <t>Det (A3) =</t>
  </si>
  <si>
    <t xml:space="preserve">Jadi Persamaan Regresinya :  </t>
  </si>
  <si>
    <t>Y =</t>
  </si>
  <si>
    <t>X2    +</t>
  </si>
  <si>
    <t xml:space="preserve">      +</t>
  </si>
  <si>
    <t>Y = pengeluaran</t>
  </si>
  <si>
    <t>X2 = pendapatan</t>
  </si>
  <si>
    <t>X3 = jumlah tanggungan</t>
  </si>
  <si>
    <r>
      <t>X</t>
    </r>
    <r>
      <rPr>
        <vertAlign val="subscript"/>
        <sz val="10"/>
        <rFont val="Arial"/>
        <family val="2"/>
      </rPr>
      <t>2</t>
    </r>
    <r>
      <rPr>
        <vertAlign val="superscript"/>
        <sz val="10"/>
        <rFont val="Arial"/>
        <family val="2"/>
      </rPr>
      <t>2</t>
    </r>
  </si>
  <si>
    <r>
      <t>X</t>
    </r>
    <r>
      <rPr>
        <vertAlign val="subscript"/>
        <sz val="10"/>
        <rFont val="Arial"/>
        <family val="2"/>
      </rPr>
      <t>3</t>
    </r>
    <r>
      <rPr>
        <vertAlign val="superscript"/>
        <sz val="10"/>
        <rFont val="Arial"/>
        <family val="2"/>
      </rPr>
      <t>2</t>
    </r>
  </si>
  <si>
    <t>KKLP =</t>
  </si>
  <si>
    <t>X2</t>
  </si>
  <si>
    <t>Standard Residuals</t>
  </si>
  <si>
    <r>
      <t>(R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</si>
  <si>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( R )</t>
  </si>
  <si>
    <t>Predicted Rank Y</t>
  </si>
  <si>
    <t>SPP</t>
  </si>
  <si>
    <t>Y = 2,5529 - 1,0921 X2 + 1,9608 X2</t>
  </si>
  <si>
    <r>
      <t>X</t>
    </r>
    <r>
      <rPr>
        <vertAlign val="superscript"/>
        <sz val="10"/>
        <rFont val="Arial"/>
        <family val="2"/>
      </rPr>
      <t>3</t>
    </r>
  </si>
  <si>
    <r>
      <t>X</t>
    </r>
    <r>
      <rPr>
        <vertAlign val="superscript"/>
        <sz val="10"/>
        <rFont val="Arial"/>
        <family val="2"/>
      </rPr>
      <t>4</t>
    </r>
  </si>
  <si>
    <r>
      <t>X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Y</t>
    </r>
  </si>
  <si>
    <t>X    +</t>
  </si>
  <si>
    <t>a</t>
  </si>
  <si>
    <t>b</t>
  </si>
  <si>
    <t>c</t>
  </si>
  <si>
    <t>c =</t>
  </si>
  <si>
    <t>(1)</t>
  </si>
  <si>
    <t>(3)</t>
  </si>
  <si>
    <t>11 a + 0b + 110 c = 886,8</t>
  </si>
  <si>
    <t>110a + 0b + 1958 c = 9209</t>
  </si>
  <si>
    <t>110a + 1958c = 9209</t>
  </si>
  <si>
    <t>110a + 1100c = 8868</t>
  </si>
  <si>
    <t>-858c = -341</t>
  </si>
  <si>
    <t xml:space="preserve">      c =</t>
  </si>
  <si>
    <t>Tahun</t>
  </si>
  <si>
    <t>Pertanyaan : Berapa besarnya ramalan hasil penjualan tahun 2009?</t>
  </si>
  <si>
    <t>Pertanyaan : Berapa besarnya ramalan ramalan produksi tahun 2008</t>
  </si>
  <si>
    <t>Y7 =</t>
  </si>
  <si>
    <t>Y6 =</t>
  </si>
  <si>
    <r>
      <t>Fungsi Eksponensial (Logaritma)   Y = aX</t>
    </r>
    <r>
      <rPr>
        <b/>
        <vertAlign val="superscript"/>
        <sz val="10"/>
        <rFont val="Arial"/>
        <family val="2"/>
      </rPr>
      <t>b</t>
    </r>
  </si>
  <si>
    <t>Log Y = log a + b log X</t>
  </si>
  <si>
    <t>Log X = X</t>
  </si>
  <si>
    <t>Log Y = Y</t>
  </si>
  <si>
    <t>4,20 - 1,4 logX</t>
  </si>
  <si>
    <r>
      <t>Trend Parabola   Y = a + bX + c X</t>
    </r>
    <r>
      <rPr>
        <b/>
        <vertAlign val="superscript"/>
        <sz val="10"/>
        <rFont val="Arial"/>
        <family val="2"/>
      </rPr>
      <t>2</t>
    </r>
  </si>
  <si>
    <t>Y = hasil penjualan</t>
  </si>
  <si>
    <t>X = perkembangan harga (indeks harga)</t>
  </si>
  <si>
    <t>Pertanyaan : Berapa Y, jika X = 100</t>
  </si>
  <si>
    <t>Log Y =</t>
  </si>
  <si>
    <t>log</t>
  </si>
  <si>
    <t xml:space="preserve">Y = </t>
  </si>
  <si>
    <r>
      <t>X</t>
    </r>
    <r>
      <rPr>
        <b/>
        <vertAlign val="superscript"/>
        <sz val="10"/>
        <rFont val="Arial"/>
        <family val="2"/>
      </rPr>
      <t>-1,4</t>
    </r>
  </si>
  <si>
    <r>
      <t>Y = aX</t>
    </r>
    <r>
      <rPr>
        <b/>
        <vertAlign val="superscript"/>
        <sz val="10"/>
        <rFont val="Arial"/>
        <family val="2"/>
      </rPr>
      <t>b</t>
    </r>
  </si>
  <si>
    <t>Log Y = log a + b Log X</t>
  </si>
  <si>
    <t xml:space="preserve">Untuk mengetahui apakah ada hubungan antara kinerja dosen dengan tingkat kepuasan </t>
  </si>
  <si>
    <t>Cara mengajar</t>
  </si>
  <si>
    <t>Materi</t>
  </si>
  <si>
    <t>Kehadiran</t>
  </si>
  <si>
    <t xml:space="preserve">Puas </t>
  </si>
  <si>
    <t>Tidak Puas</t>
  </si>
  <si>
    <t>Y2</t>
  </si>
  <si>
    <t>Lower 95.0%</t>
  </si>
  <si>
    <t>Upper 95.0%</t>
  </si>
  <si>
    <t>Y =5.25 + 0.61 X</t>
  </si>
  <si>
    <t>setiap penambahan pendapatan perkapita 100 satuan, maka akan meninkgkatkan konsumsi 61 satuan</t>
  </si>
  <si>
    <t>PertanyaaN:</t>
  </si>
  <si>
    <t>1. Buat model regresi dan apa arti dari regresi tersebut.</t>
  </si>
  <si>
    <t>2. Berapa koefisien korelasi dan apa artinya koefisien tersebut</t>
  </si>
  <si>
    <t>3. Apakah model tersebut berarti?, berikan alasan.</t>
  </si>
  <si>
    <t>4. Apakah X berpengaruh nyata terhadap Y? berikan alasan anda.</t>
  </si>
  <si>
    <t>Waktu : 15 menit</t>
  </si>
  <si>
    <t>b. Apa artinya dari regresi tersebut</t>
  </si>
  <si>
    <t>c. Tentukan berapa nilai koef korelasi dan apa artinya koef tersebut</t>
  </si>
  <si>
    <t>d. Apakah regresi berarti</t>
  </si>
  <si>
    <t>e. Apakah X berpengaruh terhadap Y ?</t>
  </si>
  <si>
    <t>+</t>
  </si>
  <si>
    <t>t cari &gt; t tabel</t>
  </si>
  <si>
    <t xml:space="preserve">a. Tentukan model regresi </t>
  </si>
  <si>
    <t>∑</t>
  </si>
  <si>
    <t>a.</t>
  </si>
  <si>
    <t>c.</t>
  </si>
  <si>
    <t>d. Apakah regresi berarti ?</t>
  </si>
  <si>
    <t>b.  Setiap penambahan biaya iklan 100%, maka akan meningkatkan hasil penjualan 103.72%</t>
  </si>
  <si>
    <t>Fcari &gt; F tabel</t>
  </si>
  <si>
    <t>X Variable 1</t>
  </si>
  <si>
    <t>X Variable 2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</si>
</sst>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00"/>
    <numFmt numFmtId="166" formatCode="0.00000000"/>
    <numFmt numFmtId="167" formatCode="0.0"/>
  </numFmts>
  <fonts count="17">
    <font>
      <sz val="10"/>
      <name val="Arial"/>
      <charset val="1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hadow/>
      <sz val="28"/>
      <name val="Garamond"/>
      <family val="1"/>
    </font>
    <font>
      <b/>
      <sz val="10"/>
      <name val="Calibri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0" xfId="0" applyFill="1" applyBorder="1" applyAlignment="1"/>
    <xf numFmtId="0" fontId="0" fillId="0" borderId="3" xfId="0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Continuous"/>
    </xf>
    <xf numFmtId="164" fontId="0" fillId="0" borderId="0" xfId="0" applyNumberFormat="1" applyFill="1" applyBorder="1" applyAlignment="1"/>
    <xf numFmtId="164" fontId="0" fillId="0" borderId="0" xfId="0" applyNumberFormat="1"/>
    <xf numFmtId="164" fontId="0" fillId="0" borderId="3" xfId="0" applyNumberFormat="1" applyFill="1" applyBorder="1" applyAlignment="1"/>
    <xf numFmtId="0" fontId="8" fillId="0" borderId="0" xfId="0" applyFont="1" applyFill="1" applyBorder="1" applyAlignment="1"/>
    <xf numFmtId="165" fontId="9" fillId="0" borderId="0" xfId="0" applyNumberFormat="1" applyFont="1"/>
    <xf numFmtId="0" fontId="0" fillId="0" borderId="5" xfId="0" applyBorder="1"/>
    <xf numFmtId="0" fontId="0" fillId="0" borderId="2" xfId="0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0" xfId="0" applyNumberFormat="1"/>
    <xf numFmtId="0" fontId="11" fillId="0" borderId="0" xfId="0" applyFont="1"/>
    <xf numFmtId="0" fontId="12" fillId="0" borderId="0" xfId="0" applyFont="1"/>
    <xf numFmtId="10" fontId="8" fillId="0" borderId="0" xfId="1" applyNumberFormat="1" applyFont="1"/>
    <xf numFmtId="2" fontId="0" fillId="0" borderId="8" xfId="0" quotePrefix="1" applyNumberFormat="1" applyBorder="1" applyAlignment="1">
      <alignment horizontal="right"/>
    </xf>
    <xf numFmtId="2" fontId="0" fillId="0" borderId="7" xfId="0" quotePrefix="1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1" xfId="0" applyBorder="1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Border="1" applyAlignment="1"/>
    <xf numFmtId="0" fontId="0" fillId="4" borderId="0" xfId="0" applyFill="1" applyBorder="1" applyAlignment="1"/>
    <xf numFmtId="0" fontId="0" fillId="5" borderId="3" xfId="0" applyFill="1" applyBorder="1" applyAlignment="1"/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2" fontId="0" fillId="3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0" fontId="0" fillId="7" borderId="0" xfId="0" applyFill="1"/>
    <xf numFmtId="0" fontId="0" fillId="7" borderId="0" xfId="0" applyFill="1" applyAlignment="1">
      <alignment horizontal="right"/>
    </xf>
    <xf numFmtId="0" fontId="0" fillId="7" borderId="0" xfId="0" quotePrefix="1" applyFill="1" applyAlignment="1">
      <alignment horizontal="center"/>
    </xf>
    <xf numFmtId="0" fontId="0" fillId="7" borderId="0" xfId="0" quotePrefix="1" applyFill="1"/>
    <xf numFmtId="0" fontId="0" fillId="7" borderId="2" xfId="0" applyFill="1" applyBorder="1"/>
    <xf numFmtId="0" fontId="0" fillId="7" borderId="2" xfId="0" quotePrefix="1" applyFill="1" applyBorder="1"/>
    <xf numFmtId="0" fontId="0" fillId="7" borderId="0" xfId="0" applyFill="1" applyBorder="1" applyAlignment="1">
      <alignment horizontal="left"/>
    </xf>
    <xf numFmtId="167" fontId="0" fillId="0" borderId="0" xfId="0" applyNumberFormat="1"/>
    <xf numFmtId="0" fontId="0" fillId="0" borderId="0" xfId="0" applyFill="1"/>
    <xf numFmtId="0" fontId="0" fillId="5" borderId="1" xfId="0" applyFill="1" applyBorder="1"/>
    <xf numFmtId="0" fontId="0" fillId="5" borderId="11" xfId="0" applyFill="1" applyBorder="1"/>
    <xf numFmtId="0" fontId="0" fillId="5" borderId="0" xfId="0" applyFill="1" applyBorder="1"/>
    <xf numFmtId="0" fontId="0" fillId="5" borderId="2" xfId="0" applyFill="1" applyBorder="1"/>
    <xf numFmtId="167" fontId="0" fillId="0" borderId="0" xfId="0" applyNumberFormat="1" applyAlignment="1">
      <alignment horizontal="left"/>
    </xf>
    <xf numFmtId="0" fontId="12" fillId="0" borderId="0" xfId="0" quotePrefix="1" applyFont="1"/>
    <xf numFmtId="0" fontId="12" fillId="0" borderId="0" xfId="0" applyFont="1" applyAlignment="1">
      <alignment horizontal="right"/>
    </xf>
    <xf numFmtId="167" fontId="12" fillId="0" borderId="0" xfId="0" applyNumberFormat="1" applyFont="1"/>
    <xf numFmtId="0" fontId="12" fillId="5" borderId="0" xfId="0" applyFont="1" applyFill="1"/>
    <xf numFmtId="0" fontId="14" fillId="0" borderId="0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quotePrefix="1" applyFont="1"/>
    <xf numFmtId="0" fontId="15" fillId="0" borderId="0" xfId="0" applyFont="1" applyAlignment="1">
      <alignment horizontal="center"/>
    </xf>
    <xf numFmtId="166" fontId="0" fillId="0" borderId="0" xfId="0" applyNumberFormat="1" applyFill="1" applyBorder="1" applyAlignment="1"/>
    <xf numFmtId="0" fontId="3" fillId="8" borderId="0" xfId="0" applyFont="1" applyFill="1"/>
    <xf numFmtId="0" fontId="0" fillId="8" borderId="0" xfId="0" applyFill="1"/>
    <xf numFmtId="0" fontId="16" fillId="0" borderId="0" xfId="0" applyFont="1"/>
    <xf numFmtId="0" fontId="16" fillId="0" borderId="0" xfId="0" applyFont="1" applyFill="1" applyBorder="1" applyAlignment="1"/>
    <xf numFmtId="0" fontId="16" fillId="0" borderId="3" xfId="0" applyFont="1" applyFill="1" applyBorder="1" applyAlignment="1"/>
    <xf numFmtId="165" fontId="0" fillId="0" borderId="0" xfId="0" applyNumberFormat="1"/>
    <xf numFmtId="0" fontId="0" fillId="8" borderId="0" xfId="0" applyFill="1" applyBorder="1" applyAlignment="1"/>
    <xf numFmtId="0" fontId="0" fillId="8" borderId="3" xfId="0" applyFill="1" applyBorder="1" applyAlignment="1"/>
    <xf numFmtId="166" fontId="0" fillId="8" borderId="0" xfId="0" applyNumberFormat="1" applyFill="1" applyBorder="1" applyAlignment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'reg-s'!#REF!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96963200"/>
        <c:axId val="96973568"/>
      </c:scatterChart>
      <c:valAx>
        <c:axId val="9696320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73568"/>
        <c:crosses val="autoZero"/>
        <c:crossBetween val="midCat"/>
      </c:valAx>
      <c:valAx>
        <c:axId val="969735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632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1027200"/>
        <c:axId val="101033856"/>
      </c:scatterChart>
      <c:valAx>
        <c:axId val="101027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33856"/>
        <c:crosses val="autoZero"/>
        <c:crossBetween val="midCat"/>
      </c:valAx>
      <c:valAx>
        <c:axId val="1010338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72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'reg-m'!$B$4:$B$13</c:f>
              <c:numCache>
                <c:formatCode>General</c:formatCode>
                <c:ptCount val="10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99755904"/>
        <c:axId val="99783040"/>
      </c:scatterChart>
      <c:valAx>
        <c:axId val="9975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783040"/>
        <c:crosses val="autoZero"/>
        <c:crossBetween val="midCat"/>
      </c:valAx>
      <c:valAx>
        <c:axId val="997830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755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'reg-m'!$B$4:$B$13</c:f>
              <c:numCache>
                <c:formatCode>General</c:formatCode>
                <c:ptCount val="10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2269696"/>
        <c:axId val="102272000"/>
      </c:scatterChart>
      <c:valAx>
        <c:axId val="102269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72000"/>
        <c:crosses val="autoZero"/>
        <c:crossBetween val="midCat"/>
      </c:valAx>
      <c:valAx>
        <c:axId val="1022720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696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2260096"/>
        <c:axId val="101127680"/>
      </c:scatterChart>
      <c:valAx>
        <c:axId val="10226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27680"/>
        <c:crosses val="autoZero"/>
        <c:crossBetween val="midCat"/>
      </c:valAx>
      <c:valAx>
        <c:axId val="1011276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60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layout>
        <c:manualLayout>
          <c:xMode val="edge"/>
          <c:yMode val="edge"/>
          <c:x val="0.32552165354330731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968795697010542"/>
          <c:y val="0.35838150289017373"/>
          <c:w val="0.76041860051117161"/>
          <c:h val="0.3583815028901737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output!$C$26:$C$37</c:f>
              <c:numCache>
                <c:formatCode>General</c:formatCode>
                <c:ptCount val="12"/>
                <c:pt idx="0">
                  <c:v>-0.41464032421478692</c:v>
                </c:pt>
                <c:pt idx="1">
                  <c:v>1.8634751773049629</c:v>
                </c:pt>
                <c:pt idx="2">
                  <c:v>-1.5650962512664606</c:v>
                </c:pt>
                <c:pt idx="3">
                  <c:v>-6.2066869300911804</c:v>
                </c:pt>
                <c:pt idx="4">
                  <c:v>-4.2869807497467036</c:v>
                </c:pt>
                <c:pt idx="5">
                  <c:v>1.0739614994934144</c:v>
                </c:pt>
                <c:pt idx="6">
                  <c:v>11.281914893617028</c:v>
                </c:pt>
                <c:pt idx="7">
                  <c:v>-1.2294832826747637</c:v>
                </c:pt>
                <c:pt idx="8">
                  <c:v>-7.1542553191489304</c:v>
                </c:pt>
                <c:pt idx="9">
                  <c:v>2.417173252279639</c:v>
                </c:pt>
                <c:pt idx="10">
                  <c:v>2.141590678824727</c:v>
                </c:pt>
                <c:pt idx="11">
                  <c:v>2.0790273556231114</c:v>
                </c:pt>
              </c:numCache>
            </c:numRef>
          </c:yVal>
        </c:ser>
        <c:axId val="101171968"/>
        <c:axId val="101174272"/>
      </c:scatterChart>
      <c:valAx>
        <c:axId val="10117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>
            <c:manualLayout>
              <c:xMode val="edge"/>
              <c:yMode val="edge"/>
              <c:x val="0.53385553368329075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74272"/>
        <c:crosses val="autoZero"/>
        <c:crossBetween val="midCat"/>
      </c:valAx>
      <c:valAx>
        <c:axId val="1011742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5260115606936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719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layout>
        <c:manualLayout>
          <c:xMode val="edge"/>
          <c:yMode val="edge"/>
          <c:x val="0.32552165354330731"/>
          <c:y val="4.65116279069768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968795697010542"/>
          <c:y val="0.3604661395863793"/>
          <c:w val="0.76041860051117161"/>
          <c:h val="0.3546521695930509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output!$C$26:$C$37</c:f>
              <c:numCache>
                <c:formatCode>General</c:formatCode>
                <c:ptCount val="12"/>
                <c:pt idx="0">
                  <c:v>-0.41464032421478692</c:v>
                </c:pt>
                <c:pt idx="1">
                  <c:v>1.8634751773049629</c:v>
                </c:pt>
                <c:pt idx="2">
                  <c:v>-1.5650962512664606</c:v>
                </c:pt>
                <c:pt idx="3">
                  <c:v>-6.2066869300911804</c:v>
                </c:pt>
                <c:pt idx="4">
                  <c:v>-4.2869807497467036</c:v>
                </c:pt>
                <c:pt idx="5">
                  <c:v>1.0739614994934144</c:v>
                </c:pt>
                <c:pt idx="6">
                  <c:v>11.281914893617028</c:v>
                </c:pt>
                <c:pt idx="7">
                  <c:v>-1.2294832826747637</c:v>
                </c:pt>
                <c:pt idx="8">
                  <c:v>-7.1542553191489304</c:v>
                </c:pt>
                <c:pt idx="9">
                  <c:v>2.417173252279639</c:v>
                </c:pt>
                <c:pt idx="10">
                  <c:v>2.141590678824727</c:v>
                </c:pt>
                <c:pt idx="11">
                  <c:v>2.0790273556231114</c:v>
                </c:pt>
              </c:numCache>
            </c:numRef>
          </c:yVal>
        </c:ser>
        <c:axId val="105478400"/>
        <c:axId val="105493248"/>
      </c:scatterChart>
      <c:valAx>
        <c:axId val="105478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>
            <c:manualLayout>
              <c:xMode val="edge"/>
              <c:yMode val="edge"/>
              <c:x val="0.53385553368329075"/>
              <c:y val="0.779072208997131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93248"/>
        <c:crosses val="autoZero"/>
        <c:crossBetween val="midCat"/>
      </c:valAx>
      <c:valAx>
        <c:axId val="105493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488384300799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84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layout>
        <c:manualLayout>
          <c:xMode val="edge"/>
          <c:yMode val="edge"/>
          <c:x val="0.33854248687664118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750047683837107"/>
          <c:y val="0.35838150289017373"/>
          <c:w val="0.51041796472667489"/>
          <c:h val="0.24277456647398837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'reg-m'!$B$4:$B$13</c:f>
              <c:numCache>
                <c:formatCode>General</c:formatCode>
                <c:ptCount val="10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output!$B$26:$B$37</c:f>
              <c:numCache>
                <c:formatCode>General</c:formatCode>
                <c:ptCount val="12"/>
                <c:pt idx="0">
                  <c:v>64.414640324214787</c:v>
                </c:pt>
                <c:pt idx="1">
                  <c:v>69.136524822695037</c:v>
                </c:pt>
                <c:pt idx="2">
                  <c:v>54.565096251266461</c:v>
                </c:pt>
                <c:pt idx="3">
                  <c:v>73.20668693009118</c:v>
                </c:pt>
                <c:pt idx="4">
                  <c:v>59.286980749746704</c:v>
                </c:pt>
                <c:pt idx="5">
                  <c:v>56.926038500506586</c:v>
                </c:pt>
                <c:pt idx="6">
                  <c:v>65.718085106382972</c:v>
                </c:pt>
                <c:pt idx="7">
                  <c:v>58.229483282674764</c:v>
                </c:pt>
                <c:pt idx="8">
                  <c:v>63.15425531914893</c:v>
                </c:pt>
                <c:pt idx="9">
                  <c:v>48.582826747720361</c:v>
                </c:pt>
                <c:pt idx="10">
                  <c:v>73.858409321175273</c:v>
                </c:pt>
                <c:pt idx="11">
                  <c:v>65.920972644376889</c:v>
                </c:pt>
              </c:numCache>
            </c:numRef>
          </c:yVal>
        </c:ser>
        <c:axId val="105661184"/>
        <c:axId val="105663488"/>
      </c:scatterChart>
      <c:valAx>
        <c:axId val="10566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>
            <c:manualLayout>
              <c:xMode val="edge"/>
              <c:yMode val="edge"/>
              <c:x val="0.41666776027996566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63488"/>
        <c:crosses val="autoZero"/>
        <c:crossBetween val="midCat"/>
      </c:valAx>
      <c:valAx>
        <c:axId val="1056634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5086705202312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61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33"/>
          <c:y val="0.35838150289017373"/>
          <c:w val="0.22916721347331581"/>
          <c:h val="0.24855491329479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layout>
        <c:manualLayout>
          <c:xMode val="edge"/>
          <c:yMode val="edge"/>
          <c:x val="0.33854248687664118"/>
          <c:y val="4.59770114942528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750047683837107"/>
          <c:y val="0.35632383892240838"/>
          <c:w val="0.51041796472667489"/>
          <c:h val="0.24712782376876666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'reg-m'!$B$4:$B$13</c:f>
              <c:numCache>
                <c:formatCode>General</c:formatCode>
                <c:ptCount val="10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13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'reg-m'!$D$4:$D$13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output!$B$26:$B$37</c:f>
              <c:numCache>
                <c:formatCode>General</c:formatCode>
                <c:ptCount val="12"/>
                <c:pt idx="0">
                  <c:v>64.414640324214787</c:v>
                </c:pt>
                <c:pt idx="1">
                  <c:v>69.136524822695037</c:v>
                </c:pt>
                <c:pt idx="2">
                  <c:v>54.565096251266461</c:v>
                </c:pt>
                <c:pt idx="3">
                  <c:v>73.20668693009118</c:v>
                </c:pt>
                <c:pt idx="4">
                  <c:v>59.286980749746704</c:v>
                </c:pt>
                <c:pt idx="5">
                  <c:v>56.926038500506586</c:v>
                </c:pt>
                <c:pt idx="6">
                  <c:v>65.718085106382972</c:v>
                </c:pt>
                <c:pt idx="7">
                  <c:v>58.229483282674764</c:v>
                </c:pt>
                <c:pt idx="8">
                  <c:v>63.15425531914893</c:v>
                </c:pt>
                <c:pt idx="9">
                  <c:v>48.582826747720361</c:v>
                </c:pt>
                <c:pt idx="10">
                  <c:v>73.858409321175273</c:v>
                </c:pt>
                <c:pt idx="11">
                  <c:v>65.920972644376889</c:v>
                </c:pt>
              </c:numCache>
            </c:numRef>
          </c:yVal>
        </c:ser>
        <c:axId val="105517056"/>
        <c:axId val="105518976"/>
      </c:scatterChart>
      <c:valAx>
        <c:axId val="10551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>
            <c:manualLayout>
              <c:xMode val="edge"/>
              <c:yMode val="edge"/>
              <c:x val="0.41666776027996566"/>
              <c:y val="0.781613419012278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18976"/>
        <c:crosses val="autoZero"/>
        <c:crossBetween val="midCat"/>
      </c:valAx>
      <c:valAx>
        <c:axId val="1055189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2531149123600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170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33"/>
          <c:y val="0.35632364919902304"/>
          <c:w val="0.22916721347331581"/>
          <c:h val="0.247127643527317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layout>
        <c:manualLayout>
          <c:xMode val="edge"/>
          <c:yMode val="edge"/>
          <c:x val="0.26562554680664918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750047683837107"/>
          <c:y val="0.35838150289017373"/>
          <c:w val="0.74479356077463987"/>
          <c:h val="0.242774566473988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output!$F$26:$F$37</c:f>
              <c:numCache>
                <c:formatCode>General</c:formatCode>
                <c:ptCount val="12"/>
                <c:pt idx="0">
                  <c:v>4.166666666666667</c:v>
                </c:pt>
                <c:pt idx="1">
                  <c:v>12.5</c:v>
                </c:pt>
                <c:pt idx="2">
                  <c:v>20.833333333333336</c:v>
                </c:pt>
                <c:pt idx="3">
                  <c:v>29.166666666666668</c:v>
                </c:pt>
                <c:pt idx="4">
                  <c:v>37.5</c:v>
                </c:pt>
                <c:pt idx="5">
                  <c:v>45.833333333333336</c:v>
                </c:pt>
                <c:pt idx="6">
                  <c:v>54.166666666666664</c:v>
                </c:pt>
                <c:pt idx="7">
                  <c:v>62.5</c:v>
                </c:pt>
                <c:pt idx="8">
                  <c:v>70.833333333333343</c:v>
                </c:pt>
                <c:pt idx="9">
                  <c:v>79.166666666666671</c:v>
                </c:pt>
                <c:pt idx="10">
                  <c:v>87.5</c:v>
                </c:pt>
                <c:pt idx="11">
                  <c:v>95.833333333333343</c:v>
                </c:pt>
              </c:numCache>
            </c:numRef>
          </c:xVal>
          <c:yVal>
            <c:numRef>
              <c:f>output!$G$26:$G$37</c:f>
              <c:numCache>
                <c:formatCode>General</c:formatCode>
                <c:ptCount val="12"/>
                <c:pt idx="0">
                  <c:v>51</c:v>
                </c:pt>
                <c:pt idx="1">
                  <c:v>53</c:v>
                </c:pt>
                <c:pt idx="2">
                  <c:v>55</c:v>
                </c:pt>
                <c:pt idx="3">
                  <c:v>56</c:v>
                </c:pt>
                <c:pt idx="4">
                  <c:v>57</c:v>
                </c:pt>
                <c:pt idx="5">
                  <c:v>58</c:v>
                </c:pt>
                <c:pt idx="6">
                  <c:v>64</c:v>
                </c:pt>
                <c:pt idx="7">
                  <c:v>67</c:v>
                </c:pt>
                <c:pt idx="8">
                  <c:v>68</c:v>
                </c:pt>
                <c:pt idx="9">
                  <c:v>71</c:v>
                </c:pt>
                <c:pt idx="10">
                  <c:v>76</c:v>
                </c:pt>
                <c:pt idx="11">
                  <c:v>77</c:v>
                </c:pt>
              </c:numCache>
            </c:numRef>
          </c:yVal>
        </c:ser>
        <c:axId val="105552128"/>
        <c:axId val="105574784"/>
      </c:scatterChart>
      <c:valAx>
        <c:axId val="10555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layout>
            <c:manualLayout>
              <c:xMode val="edge"/>
              <c:yMode val="edge"/>
              <c:x val="0.40104276027996566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74784"/>
        <c:crosses val="autoZero"/>
        <c:crossBetween val="midCat"/>
      </c:valAx>
      <c:valAx>
        <c:axId val="1055747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5086705202312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521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5778560"/>
        <c:axId val="105842560"/>
      </c:scatterChart>
      <c:valAx>
        <c:axId val="10577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42560"/>
        <c:crosses val="autoZero"/>
        <c:crossBetween val="midCat"/>
      </c:valAx>
      <c:valAx>
        <c:axId val="1058425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85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 Residual Plot</a:t>
            </a:r>
          </a:p>
        </c:rich>
      </c:tx>
      <c:layout>
        <c:manualLayout>
          <c:xMode val="edge"/>
          <c:yMode val="edge"/>
          <c:x val="0.33593832020997438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45874394415269"/>
          <c:y val="0.35838150289017373"/>
          <c:w val="0.77864781353712542"/>
          <c:h val="0.3583815028901737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'reg-s'!$C$58:$C$65</c:f>
              <c:numCache>
                <c:formatCode>General</c:formatCode>
                <c:ptCount val="8"/>
                <c:pt idx="0">
                  <c:v>-0.30465116279069804</c:v>
                </c:pt>
                <c:pt idx="1">
                  <c:v>0.65813953488372068</c:v>
                </c:pt>
                <c:pt idx="2">
                  <c:v>-0.41627906976744189</c:v>
                </c:pt>
                <c:pt idx="3">
                  <c:v>0.54651162790697683</c:v>
                </c:pt>
                <c:pt idx="4">
                  <c:v>-0.52790697674418574</c:v>
                </c:pt>
                <c:pt idx="5">
                  <c:v>-0.60232558139534831</c:v>
                </c:pt>
                <c:pt idx="6">
                  <c:v>0.36046511627906952</c:v>
                </c:pt>
                <c:pt idx="7">
                  <c:v>0.28604651162790873</c:v>
                </c:pt>
              </c:numCache>
            </c:numRef>
          </c:yVal>
        </c:ser>
        <c:axId val="96977664"/>
        <c:axId val="96995584"/>
      </c:scatterChart>
      <c:valAx>
        <c:axId val="96977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385553368329075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95584"/>
        <c:crosses val="autoZero"/>
        <c:crossBetween val="midCat"/>
      </c:valAx>
      <c:valAx>
        <c:axId val="969955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5260115606936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776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5866368"/>
        <c:axId val="105868672"/>
      </c:scatterChart>
      <c:valAx>
        <c:axId val="105866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68672"/>
        <c:crosses val="autoZero"/>
        <c:crossBetween val="midCat"/>
      </c:valAx>
      <c:valAx>
        <c:axId val="1058686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663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5913728"/>
        <c:axId val="105924480"/>
      </c:scatterChart>
      <c:valAx>
        <c:axId val="105913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24480"/>
        <c:crosses val="autoZero"/>
        <c:crossBetween val="midCat"/>
      </c:valAx>
      <c:valAx>
        <c:axId val="1059244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137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5961728"/>
        <c:axId val="105988864"/>
      </c:scatterChart>
      <c:valAx>
        <c:axId val="105961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88864"/>
        <c:crosses val="autoZero"/>
        <c:crossBetween val="midCat"/>
      </c:valAx>
      <c:valAx>
        <c:axId val="1059888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617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008960"/>
        <c:axId val="106011264"/>
      </c:scatterChart>
      <c:valAx>
        <c:axId val="10600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11264"/>
        <c:crosses val="autoZero"/>
        <c:crossBetween val="midCat"/>
      </c:valAx>
      <c:valAx>
        <c:axId val="1060112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089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047360"/>
        <c:axId val="106062208"/>
      </c:scatterChart>
      <c:valAx>
        <c:axId val="106047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62208"/>
        <c:crosses val="autoZero"/>
        <c:crossBetween val="midCat"/>
      </c:valAx>
      <c:valAx>
        <c:axId val="1060622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473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077568"/>
        <c:axId val="106432384"/>
      </c:scatterChart>
      <c:valAx>
        <c:axId val="106077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32384"/>
        <c:crosses val="autoZero"/>
        <c:crossBetween val="midCat"/>
      </c:valAx>
      <c:valAx>
        <c:axId val="1064323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775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481536"/>
        <c:axId val="106488192"/>
      </c:scatterChart>
      <c:valAx>
        <c:axId val="10648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8192"/>
        <c:crosses val="autoZero"/>
        <c:crossBetween val="midCat"/>
      </c:valAx>
      <c:valAx>
        <c:axId val="1064881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15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525440"/>
        <c:axId val="106527744"/>
      </c:scatterChart>
      <c:valAx>
        <c:axId val="106525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27744"/>
        <c:crosses val="autoZero"/>
        <c:crossBetween val="midCat"/>
      </c:valAx>
      <c:valAx>
        <c:axId val="1065277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254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'reg-m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551936"/>
        <c:axId val="106644608"/>
      </c:scatterChart>
      <c:valAx>
        <c:axId val="106551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44608"/>
        <c:crosses val="autoZero"/>
        <c:crossBetween val="midCat"/>
      </c:valAx>
      <c:valAx>
        <c:axId val="1066446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519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layout>
        <c:manualLayout>
          <c:xMode val="edge"/>
          <c:yMode val="edge"/>
          <c:x val="0.32552165354330731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45874394415269"/>
          <c:y val="0.35838150289017373"/>
          <c:w val="0.77864781353712542"/>
          <c:h val="0.3583815028901737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'ouput(2)'!$C$26:$C$35</c:f>
              <c:numCache>
                <c:formatCode>General</c:formatCode>
                <c:ptCount val="10"/>
                <c:pt idx="0">
                  <c:v>-2.5653710247349828</c:v>
                </c:pt>
                <c:pt idx="1">
                  <c:v>-0.50176678445229683</c:v>
                </c:pt>
                <c:pt idx="2">
                  <c:v>2.0494699646643113</c:v>
                </c:pt>
                <c:pt idx="3">
                  <c:v>0</c:v>
                </c:pt>
                <c:pt idx="4">
                  <c:v>1.9505300353356887</c:v>
                </c:pt>
                <c:pt idx="5">
                  <c:v>2.9752650176678443</c:v>
                </c:pt>
                <c:pt idx="6">
                  <c:v>-2.4840989399293285</c:v>
                </c:pt>
                <c:pt idx="7">
                  <c:v>-3.4664310954063602</c:v>
                </c:pt>
                <c:pt idx="8">
                  <c:v>0.50883392226148416</c:v>
                </c:pt>
                <c:pt idx="9">
                  <c:v>1.5335689045936398</c:v>
                </c:pt>
              </c:numCache>
            </c:numRef>
          </c:yVal>
        </c:ser>
        <c:axId val="106734336"/>
        <c:axId val="106736640"/>
      </c:scatterChart>
      <c:valAx>
        <c:axId val="106734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>
            <c:manualLayout>
              <c:xMode val="edge"/>
              <c:yMode val="edge"/>
              <c:x val="0.52343886701662257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6640"/>
        <c:crosses val="autoZero"/>
        <c:crossBetween val="midCat"/>
      </c:valAx>
      <c:valAx>
        <c:axId val="1067366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5260115606936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43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Line Fit  Plot</a:t>
            </a:r>
          </a:p>
        </c:rich>
      </c:tx>
      <c:layout>
        <c:manualLayout>
          <c:xMode val="edge"/>
          <c:yMode val="edge"/>
          <c:x val="0.35156332020997388"/>
          <c:y val="4.0000000000000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26000050781349182"/>
          <c:w val="0.52864717775262859"/>
          <c:h val="0.46400090625177032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'reg-s'!$C$6:$C$13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'reg-s'!$B$58:$B$65</c:f>
              <c:numCache>
                <c:formatCode>General</c:formatCode>
                <c:ptCount val="8"/>
                <c:pt idx="0">
                  <c:v>2.304651162790698</c:v>
                </c:pt>
                <c:pt idx="1">
                  <c:v>3.3418604651162793</c:v>
                </c:pt>
                <c:pt idx="2">
                  <c:v>5.4162790697674419</c:v>
                </c:pt>
                <c:pt idx="3">
                  <c:v>6.4534883720930232</c:v>
                </c:pt>
                <c:pt idx="4">
                  <c:v>8.5279069767441857</c:v>
                </c:pt>
                <c:pt idx="5">
                  <c:v>10.602325581395348</c:v>
                </c:pt>
                <c:pt idx="6">
                  <c:v>11.63953488372093</c:v>
                </c:pt>
                <c:pt idx="7">
                  <c:v>13.713953488372091</c:v>
                </c:pt>
              </c:numCache>
            </c:numRef>
          </c:yVal>
        </c:ser>
        <c:axId val="97048832"/>
        <c:axId val="97055488"/>
      </c:scatterChart>
      <c:valAx>
        <c:axId val="97048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41666776027996566"/>
              <c:y val="0.848001679790026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55488"/>
        <c:crosses val="autoZero"/>
        <c:crossBetween val="midCat"/>
      </c:valAx>
      <c:valAx>
        <c:axId val="970554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68000839895013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48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33"/>
          <c:y val="0.40800083989501346"/>
          <c:w val="0.22916721347331581"/>
          <c:h val="0.172000419947506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layout>
        <c:manualLayout>
          <c:xMode val="edge"/>
          <c:yMode val="edge"/>
          <c:x val="0.32552165354330731"/>
          <c:y val="4.65116279069768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45874394415269"/>
          <c:y val="0.3604661395863793"/>
          <c:w val="0.78906450669481143"/>
          <c:h val="0.3546521695930509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'ouput(2)'!$C$26:$C$35</c:f>
              <c:numCache>
                <c:formatCode>General</c:formatCode>
                <c:ptCount val="10"/>
                <c:pt idx="0">
                  <c:v>-2.5653710247349828</c:v>
                </c:pt>
                <c:pt idx="1">
                  <c:v>-0.50176678445229683</c:v>
                </c:pt>
                <c:pt idx="2">
                  <c:v>2.0494699646643113</c:v>
                </c:pt>
                <c:pt idx="3">
                  <c:v>0</c:v>
                </c:pt>
                <c:pt idx="4">
                  <c:v>1.9505300353356887</c:v>
                </c:pt>
                <c:pt idx="5">
                  <c:v>2.9752650176678443</c:v>
                </c:pt>
                <c:pt idx="6">
                  <c:v>-2.4840989399293285</c:v>
                </c:pt>
                <c:pt idx="7">
                  <c:v>-3.4664310954063602</c:v>
                </c:pt>
                <c:pt idx="8">
                  <c:v>0.50883392226148416</c:v>
                </c:pt>
                <c:pt idx="9">
                  <c:v>1.5335689045936398</c:v>
                </c:pt>
              </c:numCache>
            </c:numRef>
          </c:yVal>
        </c:ser>
        <c:axId val="106768640"/>
        <c:axId val="106795776"/>
      </c:scatterChart>
      <c:valAx>
        <c:axId val="106768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>
            <c:manualLayout>
              <c:xMode val="edge"/>
              <c:yMode val="edge"/>
              <c:x val="0.5286472003499566"/>
              <c:y val="0.779072208997131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95776"/>
        <c:crosses val="autoZero"/>
        <c:crossBetween val="midCat"/>
      </c:valAx>
      <c:valAx>
        <c:axId val="1067957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488384300799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686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layout>
        <c:manualLayout>
          <c:xMode val="edge"/>
          <c:yMode val="edge"/>
          <c:x val="0.33854248687664118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35838150289017373"/>
          <c:w val="0.52864717775262859"/>
          <c:h val="0.24277456647398837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(2)'!$C$6:$C$15</c:f>
              <c:numCache>
                <c:formatCode>General</c:formatCode>
                <c:ptCount val="10"/>
                <c:pt idx="0">
                  <c:v>10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xVal>
          <c:yVal>
            <c:numRef>
              <c:f>'ouput(2)'!$B$26:$B$35</c:f>
              <c:numCache>
                <c:formatCode>General</c:formatCode>
                <c:ptCount val="10"/>
                <c:pt idx="0">
                  <c:v>25.565371024734983</c:v>
                </c:pt>
                <c:pt idx="1">
                  <c:v>7.5017667844522968</c:v>
                </c:pt>
                <c:pt idx="2">
                  <c:v>12.950530035335689</c:v>
                </c:pt>
                <c:pt idx="3">
                  <c:v>17</c:v>
                </c:pt>
                <c:pt idx="4">
                  <c:v>21.049469964664311</c:v>
                </c:pt>
                <c:pt idx="5">
                  <c:v>19.024734982332156</c:v>
                </c:pt>
                <c:pt idx="6">
                  <c:v>12.484098939929329</c:v>
                </c:pt>
                <c:pt idx="7">
                  <c:v>17.46643109540636</c:v>
                </c:pt>
                <c:pt idx="8">
                  <c:v>19.491166077738516</c:v>
                </c:pt>
                <c:pt idx="9">
                  <c:v>17.46643109540636</c:v>
                </c:pt>
              </c:numCache>
            </c:numRef>
          </c:yVal>
        </c:ser>
        <c:axId val="106824448"/>
        <c:axId val="106826752"/>
      </c:scatterChart>
      <c:valAx>
        <c:axId val="106824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>
            <c:manualLayout>
              <c:xMode val="edge"/>
              <c:yMode val="edge"/>
              <c:x val="0.40625109361329825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26752"/>
        <c:crosses val="autoZero"/>
        <c:crossBetween val="midCat"/>
      </c:valAx>
      <c:valAx>
        <c:axId val="106826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5086705202312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24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33"/>
          <c:y val="0.35838150289017373"/>
          <c:w val="0.22916721347331581"/>
          <c:h val="0.24855491329479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layout>
        <c:manualLayout>
          <c:xMode val="edge"/>
          <c:yMode val="edge"/>
          <c:x val="0.33854248687664118"/>
          <c:y val="4.59770114942528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35632383892240838"/>
          <c:w val="0.53906387091031627"/>
          <c:h val="0.24712782376876666"/>
        </c:manualLayout>
      </c:layout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'reg-m (2)'!$B$6:$B$15</c:f>
              <c:numCache>
                <c:formatCode>General</c:formatCode>
                <c:ptCount val="10"/>
                <c:pt idx="0">
                  <c:v>23</c:v>
                </c:pt>
                <c:pt idx="1">
                  <c:v>7</c:v>
                </c:pt>
                <c:pt idx="2">
                  <c:v>15</c:v>
                </c:pt>
                <c:pt idx="3">
                  <c:v>17</c:v>
                </c:pt>
                <c:pt idx="4">
                  <c:v>23</c:v>
                </c:pt>
                <c:pt idx="5">
                  <c:v>22</c:v>
                </c:pt>
                <c:pt idx="6">
                  <c:v>10</c:v>
                </c:pt>
                <c:pt idx="7">
                  <c:v>14</c:v>
                </c:pt>
                <c:pt idx="8">
                  <c:v>20</c:v>
                </c:pt>
                <c:pt idx="9">
                  <c:v>19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'reg-m (2)'!$D$6:$D$15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xVal>
          <c:yVal>
            <c:numRef>
              <c:f>'ouput(2)'!$B$26:$B$35</c:f>
              <c:numCache>
                <c:formatCode>General</c:formatCode>
                <c:ptCount val="10"/>
                <c:pt idx="0">
                  <c:v>25.565371024734983</c:v>
                </c:pt>
                <c:pt idx="1">
                  <c:v>7.5017667844522968</c:v>
                </c:pt>
                <c:pt idx="2">
                  <c:v>12.950530035335689</c:v>
                </c:pt>
                <c:pt idx="3">
                  <c:v>17</c:v>
                </c:pt>
                <c:pt idx="4">
                  <c:v>21.049469964664311</c:v>
                </c:pt>
                <c:pt idx="5">
                  <c:v>19.024734982332156</c:v>
                </c:pt>
                <c:pt idx="6">
                  <c:v>12.484098939929329</c:v>
                </c:pt>
                <c:pt idx="7">
                  <c:v>17.46643109540636</c:v>
                </c:pt>
                <c:pt idx="8">
                  <c:v>19.491166077738516</c:v>
                </c:pt>
                <c:pt idx="9">
                  <c:v>17.46643109540636</c:v>
                </c:pt>
              </c:numCache>
            </c:numRef>
          </c:yVal>
        </c:ser>
        <c:axId val="106868096"/>
        <c:axId val="106887040"/>
      </c:scatterChart>
      <c:valAx>
        <c:axId val="106868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>
            <c:manualLayout>
              <c:xMode val="edge"/>
              <c:yMode val="edge"/>
              <c:x val="0.41145942694663168"/>
              <c:y val="0.781613419012278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87040"/>
        <c:crosses val="autoZero"/>
        <c:crossBetween val="midCat"/>
      </c:valAx>
      <c:valAx>
        <c:axId val="1068870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2531149123600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68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33"/>
          <c:y val="0.35632364919902304"/>
          <c:w val="0.22916721347331581"/>
          <c:h val="0.247127643527317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layout>
        <c:manualLayout>
          <c:xMode val="edge"/>
          <c:yMode val="edge"/>
          <c:x val="0.26562554680664918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35838150289017373"/>
          <c:w val="0.76302277380059336"/>
          <c:h val="0.242774566473988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'ouput(2)'!$F$26:$F$35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'ouput(2)'!$G$26:$G$35</c:f>
              <c:numCache>
                <c:formatCode>General</c:formatCode>
                <c:ptCount val="10"/>
                <c:pt idx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22</c:v>
                </c:pt>
                <c:pt idx="8">
                  <c:v>23</c:v>
                </c:pt>
                <c:pt idx="9">
                  <c:v>23</c:v>
                </c:pt>
              </c:numCache>
            </c:numRef>
          </c:yVal>
        </c:ser>
        <c:axId val="106919424"/>
        <c:axId val="106930176"/>
      </c:scatterChart>
      <c:valAx>
        <c:axId val="10691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layout>
            <c:manualLayout>
              <c:xMode val="edge"/>
              <c:yMode val="edge"/>
              <c:x val="0.39062609361329886"/>
              <c:y val="0.780346820809247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30176"/>
        <c:crosses val="autoZero"/>
        <c:crossBetween val="midCat"/>
      </c:valAx>
      <c:valAx>
        <c:axId val="1069301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45086705202312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194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569088"/>
        <c:axId val="106600320"/>
      </c:scatterChart>
      <c:valAx>
        <c:axId val="10656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00320"/>
        <c:crosses val="autoZero"/>
        <c:crossBetween val="midCat"/>
      </c:valAx>
      <c:valAx>
        <c:axId val="1066003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690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164800"/>
        <c:axId val="107167104"/>
      </c:scatterChart>
      <c:valAx>
        <c:axId val="107164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67104"/>
        <c:crosses val="autoZero"/>
        <c:crossBetween val="midCat"/>
      </c:valAx>
      <c:valAx>
        <c:axId val="1071671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648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'P-bola'!$B$6:$B$16</c:f>
              <c:numCache>
                <c:formatCode>General</c:formatCode>
                <c:ptCount val="11"/>
                <c:pt idx="0">
                  <c:v>23.2</c:v>
                </c:pt>
                <c:pt idx="1">
                  <c:v>31.4</c:v>
                </c:pt>
                <c:pt idx="2">
                  <c:v>39.799999999999997</c:v>
                </c:pt>
                <c:pt idx="3">
                  <c:v>50.2</c:v>
                </c:pt>
                <c:pt idx="4">
                  <c:v>62.9</c:v>
                </c:pt>
                <c:pt idx="5">
                  <c:v>76</c:v>
                </c:pt>
                <c:pt idx="6">
                  <c:v>92</c:v>
                </c:pt>
                <c:pt idx="7">
                  <c:v>105.7</c:v>
                </c:pt>
                <c:pt idx="8">
                  <c:v>122.8</c:v>
                </c:pt>
                <c:pt idx="9">
                  <c:v>131.69999999999999</c:v>
                </c:pt>
                <c:pt idx="10">
                  <c:v>151.1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6954752"/>
        <c:axId val="106956672"/>
      </c:scatterChart>
      <c:valAx>
        <c:axId val="106954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56672"/>
        <c:crosses val="autoZero"/>
        <c:crossBetween val="midCat"/>
      </c:valAx>
      <c:valAx>
        <c:axId val="1069566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954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'P-bola'!$B$6:$B$16</c:f>
              <c:numCache>
                <c:formatCode>General</c:formatCode>
                <c:ptCount val="11"/>
                <c:pt idx="0">
                  <c:v>23.2</c:v>
                </c:pt>
                <c:pt idx="1">
                  <c:v>31.4</c:v>
                </c:pt>
                <c:pt idx="2">
                  <c:v>39.799999999999997</c:v>
                </c:pt>
                <c:pt idx="3">
                  <c:v>50.2</c:v>
                </c:pt>
                <c:pt idx="4">
                  <c:v>62.9</c:v>
                </c:pt>
                <c:pt idx="5">
                  <c:v>76</c:v>
                </c:pt>
                <c:pt idx="6">
                  <c:v>92</c:v>
                </c:pt>
                <c:pt idx="7">
                  <c:v>105.7</c:v>
                </c:pt>
                <c:pt idx="8">
                  <c:v>122.8</c:v>
                </c:pt>
                <c:pt idx="9">
                  <c:v>131.69999999999999</c:v>
                </c:pt>
                <c:pt idx="10">
                  <c:v>151.1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002496"/>
        <c:axId val="107170048"/>
      </c:scatterChart>
      <c:valAx>
        <c:axId val="10700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70048"/>
        <c:crosses val="autoZero"/>
        <c:crossBetween val="midCat"/>
      </c:valAx>
      <c:valAx>
        <c:axId val="1071700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024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233664"/>
        <c:axId val="107235968"/>
      </c:scatterChart>
      <c:valAx>
        <c:axId val="107233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35968"/>
        <c:crosses val="autoZero"/>
        <c:crossBetween val="midCat"/>
      </c:valAx>
      <c:valAx>
        <c:axId val="1072359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336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259776"/>
        <c:axId val="107278720"/>
      </c:scatterChart>
      <c:valAx>
        <c:axId val="107259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78720"/>
        <c:crosses val="autoZero"/>
        <c:crossBetween val="midCat"/>
      </c:valAx>
      <c:valAx>
        <c:axId val="1072787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597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layout>
        <c:manualLayout>
          <c:xMode val="edge"/>
          <c:yMode val="edge"/>
          <c:x val="0.22916721347331581"/>
          <c:y val="7.74193548387097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21612937268361368"/>
          <c:w val="0.76302277380059336"/>
          <c:h val="0.5612912066708790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'reg-s'!$E$58:$E$65</c:f>
              <c:numCache>
                <c:formatCode>General</c:formatCode>
                <c:ptCount val="8"/>
                <c:pt idx="0">
                  <c:v>6.25</c:v>
                </c:pt>
                <c:pt idx="1">
                  <c:v>18.75</c:v>
                </c:pt>
                <c:pt idx="2">
                  <c:v>31.25</c:v>
                </c:pt>
                <c:pt idx="3">
                  <c:v>43.75</c:v>
                </c:pt>
                <c:pt idx="4">
                  <c:v>56.25</c:v>
                </c:pt>
                <c:pt idx="5">
                  <c:v>68.75</c:v>
                </c:pt>
                <c:pt idx="6">
                  <c:v>81.25</c:v>
                </c:pt>
                <c:pt idx="7">
                  <c:v>93.75</c:v>
                </c:pt>
              </c:numCache>
            </c:numRef>
          </c:xVal>
          <c:yVal>
            <c:numRef>
              <c:f>'reg-s'!$F$58:$F$65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yVal>
        </c:ser>
        <c:axId val="84001152"/>
        <c:axId val="84003456"/>
      </c:scatterChart>
      <c:valAx>
        <c:axId val="84001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layout>
            <c:manualLayout>
              <c:xMode val="edge"/>
              <c:yMode val="edge"/>
              <c:x val="0.39062609361329886"/>
              <c:y val="0.877420709508086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03456"/>
        <c:crosses val="autoZero"/>
        <c:crossBetween val="midCat"/>
      </c:valAx>
      <c:valAx>
        <c:axId val="840034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77420032173397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011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310464"/>
        <c:axId val="107333504"/>
      </c:scatterChart>
      <c:valAx>
        <c:axId val="107310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33504"/>
        <c:crosses val="autoZero"/>
        <c:crossBetween val="midCat"/>
      </c:valAx>
      <c:valAx>
        <c:axId val="1073335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104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'P-bola'!$B$6:$B$16</c:f>
              <c:numCache>
                <c:formatCode>General</c:formatCode>
                <c:ptCount val="11"/>
                <c:pt idx="0">
                  <c:v>23.2</c:v>
                </c:pt>
                <c:pt idx="1">
                  <c:v>31.4</c:v>
                </c:pt>
                <c:pt idx="2">
                  <c:v>39.799999999999997</c:v>
                </c:pt>
                <c:pt idx="3">
                  <c:v>50.2</c:v>
                </c:pt>
                <c:pt idx="4">
                  <c:v>62.9</c:v>
                </c:pt>
                <c:pt idx="5">
                  <c:v>76</c:v>
                </c:pt>
                <c:pt idx="6">
                  <c:v>92</c:v>
                </c:pt>
                <c:pt idx="7">
                  <c:v>105.7</c:v>
                </c:pt>
                <c:pt idx="8">
                  <c:v>122.8</c:v>
                </c:pt>
                <c:pt idx="9">
                  <c:v>131.69999999999999</c:v>
                </c:pt>
                <c:pt idx="10">
                  <c:v>151.1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415424"/>
        <c:axId val="107446656"/>
      </c:scatterChart>
      <c:valAx>
        <c:axId val="107415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46656"/>
        <c:crosses val="autoZero"/>
        <c:crossBetween val="midCat"/>
      </c:valAx>
      <c:valAx>
        <c:axId val="1074466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154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'P-bola'!$B$6:$B$16</c:f>
              <c:numCache>
                <c:formatCode>General</c:formatCode>
                <c:ptCount val="11"/>
                <c:pt idx="0">
                  <c:v>23.2</c:v>
                </c:pt>
                <c:pt idx="1">
                  <c:v>31.4</c:v>
                </c:pt>
                <c:pt idx="2">
                  <c:v>39.799999999999997</c:v>
                </c:pt>
                <c:pt idx="3">
                  <c:v>50.2</c:v>
                </c:pt>
                <c:pt idx="4">
                  <c:v>62.9</c:v>
                </c:pt>
                <c:pt idx="5">
                  <c:v>76</c:v>
                </c:pt>
                <c:pt idx="6">
                  <c:v>92</c:v>
                </c:pt>
                <c:pt idx="7">
                  <c:v>105.7</c:v>
                </c:pt>
                <c:pt idx="8">
                  <c:v>122.8</c:v>
                </c:pt>
                <c:pt idx="9">
                  <c:v>131.69999999999999</c:v>
                </c:pt>
                <c:pt idx="10">
                  <c:v>151.1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'P-bola'!$D$6:$D$16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488000"/>
        <c:axId val="107490304"/>
      </c:scatterChart>
      <c:valAx>
        <c:axId val="107488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90304"/>
        <c:crosses val="autoZero"/>
        <c:crossBetween val="midCat"/>
      </c:valAx>
      <c:valAx>
        <c:axId val="1074903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880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'P-bola'!#REF!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514496"/>
        <c:axId val="107525248"/>
      </c:scatterChart>
      <c:valAx>
        <c:axId val="10751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25248"/>
        <c:crosses val="autoZero"/>
        <c:crossBetween val="midCat"/>
      </c:valAx>
      <c:valAx>
        <c:axId val="107525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144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Trend Parabola</a:t>
            </a:r>
          </a:p>
        </c:rich>
      </c:tx>
      <c:layout>
        <c:manualLayout>
          <c:xMode val="edge"/>
          <c:yMode val="edge"/>
          <c:x val="0.36508036495438151"/>
          <c:y val="3.69003690036900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9841486363735023E-2"/>
          <c:y val="0.20664243874401594"/>
          <c:w val="0.86349474049708763"/>
          <c:h val="0.642067577526049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'P-bola'!$C$6:$C$16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'P-bola'!$B$6:$B$16</c:f>
              <c:numCache>
                <c:formatCode>General</c:formatCode>
                <c:ptCount val="11"/>
                <c:pt idx="0">
                  <c:v>23.2</c:v>
                </c:pt>
                <c:pt idx="1">
                  <c:v>31.4</c:v>
                </c:pt>
                <c:pt idx="2">
                  <c:v>39.799999999999997</c:v>
                </c:pt>
                <c:pt idx="3">
                  <c:v>50.2</c:v>
                </c:pt>
                <c:pt idx="4">
                  <c:v>62.9</c:v>
                </c:pt>
                <c:pt idx="5">
                  <c:v>76</c:v>
                </c:pt>
                <c:pt idx="6">
                  <c:v>92</c:v>
                </c:pt>
                <c:pt idx="7">
                  <c:v>105.7</c:v>
                </c:pt>
                <c:pt idx="8">
                  <c:v>122.8</c:v>
                </c:pt>
                <c:pt idx="9">
                  <c:v>131.69999999999999</c:v>
                </c:pt>
                <c:pt idx="10">
                  <c:v>151.1</c:v>
                </c:pt>
              </c:numCache>
            </c:numRef>
          </c:yVal>
        </c:ser>
        <c:axId val="107561344"/>
        <c:axId val="107563264"/>
      </c:scatterChart>
      <c:valAx>
        <c:axId val="107561344"/>
        <c:scaling>
          <c:orientation val="minMax"/>
          <c:max val="6"/>
          <c:min val="-6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63264"/>
        <c:crosses val="autoZero"/>
        <c:crossBetween val="midCat"/>
        <c:majorUnit val="1"/>
        <c:minorUnit val="0.2"/>
      </c:valAx>
      <c:valAx>
        <c:axId val="107563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613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374848"/>
        <c:axId val="107389312"/>
      </c:scatterChart>
      <c:valAx>
        <c:axId val="107374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89312"/>
        <c:crosses val="autoZero"/>
        <c:crossBetween val="midCat"/>
      </c:valAx>
      <c:valAx>
        <c:axId val="1073893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74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574784"/>
        <c:axId val="107619840"/>
      </c:scatterChart>
      <c:valAx>
        <c:axId val="10757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19840"/>
        <c:crosses val="autoZero"/>
        <c:crossBetween val="midCat"/>
      </c:valAx>
      <c:valAx>
        <c:axId val="1076198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74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(2)'!$B$6:$B$11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15</c:v>
                </c:pt>
                <c:pt idx="4">
                  <c:v>26</c:v>
                </c:pt>
                <c:pt idx="5">
                  <c:v>37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640320"/>
        <c:axId val="107655168"/>
      </c:scatterChart>
      <c:valAx>
        <c:axId val="107640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55168"/>
        <c:crosses val="autoZero"/>
        <c:crossBetween val="midCat"/>
      </c:valAx>
      <c:valAx>
        <c:axId val="1076551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403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(2)'!$B$6:$B$11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15</c:v>
                </c:pt>
                <c:pt idx="4">
                  <c:v>26</c:v>
                </c:pt>
                <c:pt idx="5">
                  <c:v>37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712896"/>
        <c:axId val="107715200"/>
      </c:scatterChart>
      <c:valAx>
        <c:axId val="107712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5200"/>
        <c:crosses val="autoZero"/>
        <c:crossBetween val="midCat"/>
      </c:valAx>
      <c:valAx>
        <c:axId val="1077152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28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layout/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735296"/>
        <c:axId val="107746048"/>
      </c:scatterChart>
      <c:valAx>
        <c:axId val="10773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46048"/>
        <c:crosses val="autoZero"/>
        <c:crossBetween val="midCat"/>
      </c:valAx>
      <c:valAx>
        <c:axId val="1077460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352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/>
            </a:pPr>
            <a:r>
              <a:rPr lang="en-US"/>
              <a:t>Normal Probability Plot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Sheet1!$A$54:$A$61</c:f>
              <c:numCache>
                <c:formatCode>General</c:formatCode>
                <c:ptCount val="8"/>
                <c:pt idx="0">
                  <c:v>6.25</c:v>
                </c:pt>
                <c:pt idx="1">
                  <c:v>18.75</c:v>
                </c:pt>
                <c:pt idx="2">
                  <c:v>31.25</c:v>
                </c:pt>
                <c:pt idx="3">
                  <c:v>43.75</c:v>
                </c:pt>
                <c:pt idx="4">
                  <c:v>56.25</c:v>
                </c:pt>
                <c:pt idx="5">
                  <c:v>68.75</c:v>
                </c:pt>
                <c:pt idx="6">
                  <c:v>81.25</c:v>
                </c:pt>
                <c:pt idx="7">
                  <c:v>93.75</c:v>
                </c:pt>
              </c:numCache>
            </c:numRef>
          </c:cat>
          <c:val>
            <c:numRef>
              <c:f>Sheet1!$B$54:$B$61</c:f>
              <c:numCache>
                <c:formatCode>General</c:formatCode>
                <c:ptCount val="8"/>
                <c:pt idx="0">
                  <c:v>15</c:v>
                </c:pt>
                <c:pt idx="1">
                  <c:v>20</c:v>
                </c:pt>
                <c:pt idx="2">
                  <c:v>28</c:v>
                </c:pt>
                <c:pt idx="3">
                  <c:v>36</c:v>
                </c:pt>
                <c:pt idx="4">
                  <c:v>42</c:v>
                </c:pt>
                <c:pt idx="5">
                  <c:v>45</c:v>
                </c:pt>
                <c:pt idx="6">
                  <c:v>51</c:v>
                </c:pt>
                <c:pt idx="7">
                  <c:v>55</c:v>
                </c:pt>
              </c:numCache>
            </c:numRef>
          </c:val>
        </c:ser>
        <c:axId val="98622080"/>
        <c:axId val="98628352"/>
      </c:barChart>
      <c:catAx>
        <c:axId val="98622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Sample Percentile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98628352"/>
        <c:crosses val="autoZero"/>
        <c:auto val="1"/>
        <c:lblAlgn val="ctr"/>
        <c:lblOffset val="100"/>
      </c:catAx>
      <c:valAx>
        <c:axId val="986283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Y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98622080"/>
        <c:crosses val="autoZero"/>
        <c:crossBetween val="between"/>
      </c:valAx>
    </c:plotArea>
    <c:legend>
      <c:legendPos val="r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737088"/>
        <c:axId val="107739392"/>
      </c:scatterChart>
      <c:valAx>
        <c:axId val="107737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39392"/>
        <c:crosses val="autoZero"/>
        <c:crossBetween val="midCat"/>
      </c:valAx>
      <c:valAx>
        <c:axId val="1077393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370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972096"/>
        <c:axId val="107974656"/>
      </c:scatterChart>
      <c:valAx>
        <c:axId val="107972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4656"/>
        <c:crosses val="autoZero"/>
        <c:crossBetween val="midCat"/>
      </c:valAx>
      <c:valAx>
        <c:axId val="1079746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2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(2)'!$B$6:$B$11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15</c:v>
                </c:pt>
                <c:pt idx="4">
                  <c:v>26</c:v>
                </c:pt>
                <c:pt idx="5">
                  <c:v>37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 (2)'!$C$6:$C$11</c:f>
              <c:numCache>
                <c:formatCode>General</c:formatCode>
                <c:ptCount val="6"/>
                <c:pt idx="0">
                  <c:v>-5</c:v>
                </c:pt>
                <c:pt idx="1">
                  <c:v>-3</c:v>
                </c:pt>
                <c:pt idx="2">
                  <c:v>-1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999232"/>
        <c:axId val="108001536"/>
      </c:scatterChart>
      <c:valAx>
        <c:axId val="10799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01536"/>
        <c:crosses val="autoZero"/>
        <c:crossBetween val="midCat"/>
      </c:valAx>
      <c:valAx>
        <c:axId val="1080015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992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X3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(2)'!$B$6:$B$11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15</c:v>
                </c:pt>
                <c:pt idx="4">
                  <c:v>26</c:v>
                </c:pt>
                <c:pt idx="5">
                  <c:v>37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'P-bola (2)'!$D$6:$D$11</c:f>
              <c:numCache>
                <c:formatCode>General</c:formatCode>
                <c:ptCount val="6"/>
                <c:pt idx="0">
                  <c:v>25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9</c:v>
                </c:pt>
                <c:pt idx="5">
                  <c:v>25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7915904"/>
        <c:axId val="107992192"/>
      </c:scatterChart>
      <c:valAx>
        <c:axId val="10791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92192"/>
        <c:crosses val="autoZero"/>
        <c:crossBetween val="midCat"/>
      </c:valAx>
      <c:valAx>
        <c:axId val="1079921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15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'P-bola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8118784"/>
        <c:axId val="108121088"/>
      </c:scatterChart>
      <c:valAx>
        <c:axId val="10811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21088"/>
        <c:crosses val="autoZero"/>
        <c:crossBetween val="midCat"/>
      </c:valAx>
      <c:valAx>
        <c:axId val="1081210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18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'reg-s'!#REF!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108227200"/>
        <c:axId val="108258048"/>
      </c:scatterChart>
      <c:valAx>
        <c:axId val="10822720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58048"/>
        <c:crosses val="autoZero"/>
        <c:crossBetween val="midCat"/>
      </c:valAx>
      <c:valAx>
        <c:axId val="1082580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272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'reg-s'!$C$58:$C$65</c:f>
              <c:numCache>
                <c:formatCode>General</c:formatCode>
                <c:ptCount val="8"/>
                <c:pt idx="0">
                  <c:v>-0.30465116279069804</c:v>
                </c:pt>
                <c:pt idx="1">
                  <c:v>0.65813953488372068</c:v>
                </c:pt>
                <c:pt idx="2">
                  <c:v>-0.41627906976744189</c:v>
                </c:pt>
                <c:pt idx="3">
                  <c:v>0.54651162790697683</c:v>
                </c:pt>
                <c:pt idx="4">
                  <c:v>-0.52790697674418574</c:v>
                </c:pt>
                <c:pt idx="5">
                  <c:v>-0.60232558139534831</c:v>
                </c:pt>
                <c:pt idx="6">
                  <c:v>0.36046511627906952</c:v>
                </c:pt>
                <c:pt idx="7">
                  <c:v>0.28604651162790873</c:v>
                </c:pt>
              </c:numCache>
            </c:numRef>
          </c:yVal>
        </c:ser>
        <c:axId val="108290048"/>
        <c:axId val="108292352"/>
      </c:scatterChart>
      <c:valAx>
        <c:axId val="10829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2352"/>
        <c:crosses val="autoZero"/>
        <c:crossBetween val="midCat"/>
      </c:valAx>
      <c:valAx>
        <c:axId val="1082923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0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Line Fit 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'reg-s'!$C$6:$C$13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yVal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'reg-s'!$B$6:$B$13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'reg-s'!$B$58:$B$65</c:f>
              <c:numCache>
                <c:formatCode>General</c:formatCode>
                <c:ptCount val="8"/>
                <c:pt idx="0">
                  <c:v>2.304651162790698</c:v>
                </c:pt>
                <c:pt idx="1">
                  <c:v>3.3418604651162793</c:v>
                </c:pt>
                <c:pt idx="2">
                  <c:v>5.4162790697674419</c:v>
                </c:pt>
                <c:pt idx="3">
                  <c:v>6.4534883720930232</c:v>
                </c:pt>
                <c:pt idx="4">
                  <c:v>8.5279069767441857</c:v>
                </c:pt>
                <c:pt idx="5">
                  <c:v>10.602325581395348</c:v>
                </c:pt>
                <c:pt idx="6">
                  <c:v>11.63953488372093</c:v>
                </c:pt>
                <c:pt idx="7">
                  <c:v>13.713953488372091</c:v>
                </c:pt>
              </c:numCache>
            </c:numRef>
          </c:yVal>
        </c:ser>
        <c:axId val="108308736"/>
        <c:axId val="108475136"/>
      </c:scatterChart>
      <c:valAx>
        <c:axId val="108308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75136"/>
        <c:crosses val="autoZero"/>
        <c:crossBetween val="midCat"/>
      </c:valAx>
      <c:valAx>
        <c:axId val="1084751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08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'reg-s'!$E$58:$E$65</c:f>
              <c:numCache>
                <c:formatCode>General</c:formatCode>
                <c:ptCount val="8"/>
                <c:pt idx="0">
                  <c:v>6.25</c:v>
                </c:pt>
                <c:pt idx="1">
                  <c:v>18.75</c:v>
                </c:pt>
                <c:pt idx="2">
                  <c:v>31.25</c:v>
                </c:pt>
                <c:pt idx="3">
                  <c:v>43.75</c:v>
                </c:pt>
                <c:pt idx="4">
                  <c:v>56.25</c:v>
                </c:pt>
                <c:pt idx="5">
                  <c:v>68.75</c:v>
                </c:pt>
                <c:pt idx="6">
                  <c:v>81.25</c:v>
                </c:pt>
                <c:pt idx="7">
                  <c:v>93.75</c:v>
                </c:pt>
              </c:numCache>
            </c:numRef>
          </c:xVal>
          <c:yVal>
            <c:numRef>
              <c:f>'reg-s'!$F$58:$F$65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yVal>
        </c:ser>
        <c:axId val="108519808"/>
        <c:axId val="108522112"/>
      </c:scatterChart>
      <c:valAx>
        <c:axId val="10851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22112"/>
        <c:crosses val="autoZero"/>
        <c:crossBetween val="midCat"/>
      </c:valAx>
      <c:valAx>
        <c:axId val="1085221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198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Rank X  Residual Plot</a:t>
            </a:r>
          </a:p>
        </c:rich>
      </c:tx>
      <c:layout>
        <c:manualLayout>
          <c:xMode val="edge"/>
          <c:yMode val="edge"/>
          <c:x val="0.27864665354330709"/>
          <c:y val="4.59770114942528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45874394415269"/>
          <c:y val="0.35632383892240838"/>
          <c:w val="0.77864781353712542"/>
          <c:h val="0.3620709976147054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Spearman!$C$8:$C$15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</c:numCache>
            </c:numRef>
          </c:xVal>
          <c:yVal>
            <c:numRef>
              <c:f>Spearman!$K$42:$K$49</c:f>
              <c:numCache>
                <c:formatCode>General</c:formatCode>
                <c:ptCount val="8"/>
                <c:pt idx="0">
                  <c:v>-0.5</c:v>
                </c:pt>
                <c:pt idx="1">
                  <c:v>2.2142857142857144</c:v>
                </c:pt>
                <c:pt idx="2">
                  <c:v>1.0714285714285712</c:v>
                </c:pt>
                <c:pt idx="3">
                  <c:v>-0.35714285714285676</c:v>
                </c:pt>
                <c:pt idx="4">
                  <c:v>-1.6428571428571423</c:v>
                </c:pt>
                <c:pt idx="5">
                  <c:v>-0.5</c:v>
                </c:pt>
                <c:pt idx="6">
                  <c:v>-1.0714285714285712</c:v>
                </c:pt>
                <c:pt idx="7">
                  <c:v>0.78571428571428603</c:v>
                </c:pt>
              </c:numCache>
            </c:numRef>
          </c:yVal>
        </c:ser>
        <c:axId val="98931840"/>
        <c:axId val="98934144"/>
      </c:scatterChart>
      <c:valAx>
        <c:axId val="98931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Rank X</a:t>
                </a:r>
              </a:p>
            </c:rich>
          </c:tx>
          <c:layout>
            <c:manualLayout>
              <c:xMode val="edge"/>
              <c:yMode val="edge"/>
              <c:x val="0.48698053368329014"/>
              <c:y val="0.781613419012278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34144"/>
        <c:crosses val="autoZero"/>
        <c:crossBetween val="midCat"/>
      </c:valAx>
      <c:valAx>
        <c:axId val="989341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505765227622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31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Rank X Line Fit  Plot</a:t>
            </a:r>
          </a:p>
        </c:rich>
      </c:tx>
      <c:layout>
        <c:manualLayout>
          <c:xMode val="edge"/>
          <c:yMode val="edge"/>
          <c:x val="0.29427165354330709"/>
          <c:y val="4.59770114942528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35632383892240838"/>
          <c:w val="0.44010528591228731"/>
          <c:h val="0.24712782376876666"/>
        </c:manualLayout>
      </c:layout>
      <c:scatterChart>
        <c:scatterStyle val="lineMarker"/>
        <c:ser>
          <c:idx val="0"/>
          <c:order val="0"/>
          <c:tx>
            <c:v>Rank 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Spearman!$C$8:$C$15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</c:numCache>
            </c:numRef>
          </c:xVal>
          <c:yVal>
            <c:numRef>
              <c:f>Spearman!$E$8:$E$15</c:f>
              <c:numCache>
                <c:formatCode>General</c:formatCode>
                <c:ptCount val="8"/>
                <c:pt idx="0">
                  <c:v>1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  <c:pt idx="6">
                  <c:v>3</c:v>
                </c:pt>
                <c:pt idx="7">
                  <c:v>4</c:v>
                </c:pt>
              </c:numCache>
            </c:numRef>
          </c:yVal>
        </c:ser>
        <c:ser>
          <c:idx val="1"/>
          <c:order val="1"/>
          <c:tx>
            <c:v>Predicted Rank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Spearman!$C$8:$C$15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</c:numCache>
            </c:numRef>
          </c:xVal>
          <c:yVal>
            <c:numRef>
              <c:f>Spearman!$J$42:$J$49</c:f>
              <c:numCache>
                <c:formatCode>General</c:formatCode>
                <c:ptCount val="8"/>
                <c:pt idx="0">
                  <c:v>1.5</c:v>
                </c:pt>
                <c:pt idx="1">
                  <c:v>5.7857142857142856</c:v>
                </c:pt>
                <c:pt idx="2">
                  <c:v>4.9285714285714288</c:v>
                </c:pt>
                <c:pt idx="3">
                  <c:v>2.3571428571428568</c:v>
                </c:pt>
                <c:pt idx="4">
                  <c:v>6.6428571428571423</c:v>
                </c:pt>
                <c:pt idx="5">
                  <c:v>7.5</c:v>
                </c:pt>
                <c:pt idx="6">
                  <c:v>4.0714285714285712</c:v>
                </c:pt>
                <c:pt idx="7">
                  <c:v>3.214285714285714</c:v>
                </c:pt>
              </c:numCache>
            </c:numRef>
          </c:yVal>
        </c:ser>
        <c:axId val="98712960"/>
        <c:axId val="98756480"/>
      </c:scatterChart>
      <c:valAx>
        <c:axId val="98712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Rank X</a:t>
                </a:r>
              </a:p>
            </c:rich>
          </c:tx>
          <c:layout>
            <c:manualLayout>
              <c:xMode val="edge"/>
              <c:yMode val="edge"/>
              <c:x val="0.32552165354330731"/>
              <c:y val="0.781613419012278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56480"/>
        <c:crosses val="autoZero"/>
        <c:crossBetween val="midCat"/>
      </c:valAx>
      <c:valAx>
        <c:axId val="987564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Rank 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39082269888678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129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4599737532818"/>
          <c:y val="0.35632364919902304"/>
          <c:w val="0.31770915354330709"/>
          <c:h val="0.247127643527317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Normal Probability Plot</a:t>
            </a:r>
          </a:p>
        </c:rich>
      </c:tx>
      <c:layout>
        <c:manualLayout>
          <c:xMode val="edge"/>
          <c:yMode val="edge"/>
          <c:x val="0.26562554680664918"/>
          <c:y val="4.54545454545454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33"/>
          <c:y val="0.35227272727272774"/>
          <c:w val="0.76302277380059336"/>
          <c:h val="0.2556818181818181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Spearman!$N$42:$N$49</c:f>
              <c:numCache>
                <c:formatCode>General</c:formatCode>
                <c:ptCount val="8"/>
                <c:pt idx="0">
                  <c:v>6.25</c:v>
                </c:pt>
                <c:pt idx="1">
                  <c:v>18.75</c:v>
                </c:pt>
                <c:pt idx="2">
                  <c:v>31.25</c:v>
                </c:pt>
                <c:pt idx="3">
                  <c:v>43.75</c:v>
                </c:pt>
                <c:pt idx="4">
                  <c:v>56.25</c:v>
                </c:pt>
                <c:pt idx="5">
                  <c:v>68.75</c:v>
                </c:pt>
                <c:pt idx="6">
                  <c:v>81.25</c:v>
                </c:pt>
                <c:pt idx="7">
                  <c:v>93.75</c:v>
                </c:pt>
              </c:numCache>
            </c:numRef>
          </c:xVal>
          <c:yVal>
            <c:numRef>
              <c:f>Spearman!$O$42:$O$49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</c:ser>
        <c:axId val="99030528"/>
        <c:axId val="99045376"/>
      </c:scatterChart>
      <c:valAx>
        <c:axId val="9903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Sample Percentile</a:t>
                </a:r>
              </a:p>
            </c:rich>
          </c:tx>
          <c:layout>
            <c:manualLayout>
              <c:xMode val="edge"/>
              <c:yMode val="edge"/>
              <c:x val="0.39062609361329886"/>
              <c:y val="0.784090909090909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045376"/>
        <c:crosses val="autoZero"/>
        <c:crossBetween val="midCat"/>
      </c:valAx>
      <c:valAx>
        <c:axId val="990453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Rank 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40909090909090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0305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X2  Residual Plot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'reg-m'!$C$4:$C$13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'reg-m'!#REF!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0972416"/>
        <c:axId val="101015936"/>
      </c:scatterChart>
      <c:valAx>
        <c:axId val="10097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X2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15936"/>
        <c:crosses val="autoZero"/>
        <c:crossBetween val="midCat"/>
      </c:valAx>
      <c:valAx>
        <c:axId val="1010159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24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1.xml"/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11" Type="http://schemas.openxmlformats.org/officeDocument/2006/relationships/chart" Target="../charts/chart44.xml"/><Relationship Id="rId5" Type="http://schemas.openxmlformats.org/officeDocument/2006/relationships/chart" Target="../charts/chart38.xml"/><Relationship Id="rId10" Type="http://schemas.openxmlformats.org/officeDocument/2006/relationships/chart" Target="../charts/chart43.xml"/><Relationship Id="rId4" Type="http://schemas.openxmlformats.org/officeDocument/2006/relationships/chart" Target="../charts/chart37.xml"/><Relationship Id="rId9" Type="http://schemas.openxmlformats.org/officeDocument/2006/relationships/chart" Target="../charts/chart42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2.xml"/><Relationship Id="rId3" Type="http://schemas.openxmlformats.org/officeDocument/2006/relationships/chart" Target="../charts/chart47.xml"/><Relationship Id="rId7" Type="http://schemas.openxmlformats.org/officeDocument/2006/relationships/chart" Target="../charts/chart51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6" Type="http://schemas.openxmlformats.org/officeDocument/2006/relationships/chart" Target="../charts/chart50.xml"/><Relationship Id="rId5" Type="http://schemas.openxmlformats.org/officeDocument/2006/relationships/chart" Target="../charts/chart49.xml"/><Relationship Id="rId10" Type="http://schemas.openxmlformats.org/officeDocument/2006/relationships/chart" Target="../charts/chart54.xml"/><Relationship Id="rId4" Type="http://schemas.openxmlformats.org/officeDocument/2006/relationships/chart" Target="../charts/chart48.xml"/><Relationship Id="rId9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4" Type="http://schemas.openxmlformats.org/officeDocument/2006/relationships/chart" Target="../charts/chart5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wmf"/><Relationship Id="rId2" Type="http://schemas.openxmlformats.org/officeDocument/2006/relationships/image" Target="../media/image10.emf"/><Relationship Id="rId1" Type="http://schemas.openxmlformats.org/officeDocument/2006/relationships/image" Target="../media/image9.wmf"/><Relationship Id="rId4" Type="http://schemas.openxmlformats.org/officeDocument/2006/relationships/image" Target="../media/image12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31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10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15</xdr:col>
      <xdr:colOff>0</xdr:colOff>
      <xdr:row>43</xdr:row>
      <xdr:rowOff>0</xdr:rowOff>
    </xdr:to>
    <xdr:graphicFrame macro="">
      <xdr:nvGraphicFramePr>
        <xdr:cNvPr id="105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35</xdr:row>
      <xdr:rowOff>133350</xdr:rowOff>
    </xdr:from>
    <xdr:to>
      <xdr:col>15</xdr:col>
      <xdr:colOff>19050</xdr:colOff>
      <xdr:row>50</xdr:row>
      <xdr:rowOff>47625</xdr:rowOff>
    </xdr:to>
    <xdr:graphicFrame macro="">
      <xdr:nvGraphicFramePr>
        <xdr:cNvPr id="10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342900</xdr:colOff>
      <xdr:row>51</xdr:row>
      <xdr:rowOff>57150</xdr:rowOff>
    </xdr:from>
    <xdr:to>
      <xdr:col>15</xdr:col>
      <xdr:colOff>342900</xdr:colOff>
      <xdr:row>69</xdr:row>
      <xdr:rowOff>76200</xdr:rowOff>
    </xdr:to>
    <xdr:graphicFrame macro="">
      <xdr:nvGraphicFramePr>
        <xdr:cNvPr id="106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31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31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31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31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49</xdr:row>
      <xdr:rowOff>0</xdr:rowOff>
    </xdr:from>
    <xdr:to>
      <xdr:col>15</xdr:col>
      <xdr:colOff>0</xdr:colOff>
      <xdr:row>49</xdr:row>
      <xdr:rowOff>0</xdr:rowOff>
    </xdr:to>
    <xdr:graphicFrame macro="">
      <xdr:nvGraphicFramePr>
        <xdr:cNvPr id="1032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49</xdr:row>
      <xdr:rowOff>0</xdr:rowOff>
    </xdr:from>
    <xdr:to>
      <xdr:col>16</xdr:col>
      <xdr:colOff>0</xdr:colOff>
      <xdr:row>49</xdr:row>
      <xdr:rowOff>0</xdr:rowOff>
    </xdr:to>
    <xdr:graphicFrame macro="">
      <xdr:nvGraphicFramePr>
        <xdr:cNvPr id="1032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49</xdr:row>
      <xdr:rowOff>0</xdr:rowOff>
    </xdr:from>
    <xdr:to>
      <xdr:col>17</xdr:col>
      <xdr:colOff>0</xdr:colOff>
      <xdr:row>49</xdr:row>
      <xdr:rowOff>0</xdr:rowOff>
    </xdr:to>
    <xdr:graphicFrame macro="">
      <xdr:nvGraphicFramePr>
        <xdr:cNvPr id="1032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49</xdr:row>
      <xdr:rowOff>0</xdr:rowOff>
    </xdr:from>
    <xdr:to>
      <xdr:col>18</xdr:col>
      <xdr:colOff>0</xdr:colOff>
      <xdr:row>49</xdr:row>
      <xdr:rowOff>0</xdr:rowOff>
    </xdr:to>
    <xdr:graphicFrame macro="">
      <xdr:nvGraphicFramePr>
        <xdr:cNvPr id="1032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49</xdr:row>
      <xdr:rowOff>0</xdr:rowOff>
    </xdr:from>
    <xdr:to>
      <xdr:col>19</xdr:col>
      <xdr:colOff>0</xdr:colOff>
      <xdr:row>49</xdr:row>
      <xdr:rowOff>0</xdr:rowOff>
    </xdr:to>
    <xdr:graphicFrame macro="">
      <xdr:nvGraphicFramePr>
        <xdr:cNvPr id="1032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123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16</xdr:col>
      <xdr:colOff>0</xdr:colOff>
      <xdr:row>12</xdr:row>
      <xdr:rowOff>0</xdr:rowOff>
    </xdr:to>
    <xdr:graphicFrame macro="">
      <xdr:nvGraphicFramePr>
        <xdr:cNvPr id="123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0</xdr:rowOff>
    </xdr:from>
    <xdr:to>
      <xdr:col>17</xdr:col>
      <xdr:colOff>0</xdr:colOff>
      <xdr:row>14</xdr:row>
      <xdr:rowOff>0</xdr:rowOff>
    </xdr:to>
    <xdr:graphicFrame macro="">
      <xdr:nvGraphicFramePr>
        <xdr:cNvPr id="12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18</xdr:col>
      <xdr:colOff>0</xdr:colOff>
      <xdr:row>16</xdr:row>
      <xdr:rowOff>0</xdr:rowOff>
    </xdr:to>
    <xdr:graphicFrame macro="">
      <xdr:nvGraphicFramePr>
        <xdr:cNvPr id="1232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1232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39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39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3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39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39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3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39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39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39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552450</xdr:colOff>
      <xdr:row>3</xdr:row>
      <xdr:rowOff>66675</xdr:rowOff>
    </xdr:from>
    <xdr:to>
      <xdr:col>13</xdr:col>
      <xdr:colOff>457200</xdr:colOff>
      <xdr:row>19</xdr:row>
      <xdr:rowOff>38100</xdr:rowOff>
    </xdr:to>
    <xdr:graphicFrame macro="">
      <xdr:nvGraphicFramePr>
        <xdr:cNvPr id="1340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144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144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1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144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144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1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1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1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1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41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4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42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42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14</xdr:row>
      <xdr:rowOff>0</xdr:rowOff>
    </xdr:from>
    <xdr:to>
      <xdr:col>2</xdr:col>
      <xdr:colOff>9525</xdr:colOff>
      <xdr:row>16</xdr:row>
      <xdr:rowOff>9525</xdr:rowOff>
    </xdr:to>
    <xdr:sp macro="" textlink="">
      <xdr:nvSpPr>
        <xdr:cNvPr id="18450" name="Line 2"/>
        <xdr:cNvSpPr>
          <a:spLocks noChangeShapeType="1"/>
        </xdr:cNvSpPr>
      </xdr:nvSpPr>
      <xdr:spPr bwMode="auto">
        <a:xfrm>
          <a:off x="971550" y="2362200"/>
          <a:ext cx="6381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16</xdr:row>
      <xdr:rowOff>114300</xdr:rowOff>
    </xdr:from>
    <xdr:to>
      <xdr:col>0</xdr:col>
      <xdr:colOff>942975</xdr:colOff>
      <xdr:row>18</xdr:row>
      <xdr:rowOff>66675</xdr:rowOff>
    </xdr:to>
    <xdr:sp macro="" textlink="">
      <xdr:nvSpPr>
        <xdr:cNvPr id="18435" name="AutoShape 3"/>
        <xdr:cNvSpPr>
          <a:spLocks/>
        </xdr:cNvSpPr>
      </xdr:nvSpPr>
      <xdr:spPr bwMode="auto">
        <a:xfrm>
          <a:off x="47625" y="2800350"/>
          <a:ext cx="895350" cy="314325"/>
        </a:xfrm>
        <a:prstGeom prst="borderCallout1">
          <a:avLst>
            <a:gd name="adj1" fmla="val 36366"/>
            <a:gd name="adj2" fmla="val 108509"/>
            <a:gd name="adj3" fmla="val 51514"/>
            <a:gd name="adj4" fmla="val 20106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e11 = n1.n.1/n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0</xdr:rowOff>
    </xdr:from>
    <xdr:to>
      <xdr:col>15</xdr:col>
      <xdr:colOff>0</xdr:colOff>
      <xdr:row>39</xdr:row>
      <xdr:rowOff>0</xdr:rowOff>
    </xdr:to>
    <xdr:graphicFrame macro="">
      <xdr:nvGraphicFramePr>
        <xdr:cNvPr id="829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17</xdr:row>
      <xdr:rowOff>0</xdr:rowOff>
    </xdr:from>
    <xdr:to>
      <xdr:col>23</xdr:col>
      <xdr:colOff>0</xdr:colOff>
      <xdr:row>27</xdr:row>
      <xdr:rowOff>0</xdr:rowOff>
    </xdr:to>
    <xdr:graphicFrame macro="">
      <xdr:nvGraphicFramePr>
        <xdr:cNvPr id="41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19</xdr:row>
      <xdr:rowOff>0</xdr:rowOff>
    </xdr:from>
    <xdr:to>
      <xdr:col>24</xdr:col>
      <xdr:colOff>0</xdr:colOff>
      <xdr:row>29</xdr:row>
      <xdr:rowOff>0</xdr:rowOff>
    </xdr:to>
    <xdr:graphicFrame macro="">
      <xdr:nvGraphicFramePr>
        <xdr:cNvPr id="41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21</xdr:row>
      <xdr:rowOff>0</xdr:rowOff>
    </xdr:from>
    <xdr:to>
      <xdr:col>25</xdr:col>
      <xdr:colOff>0</xdr:colOff>
      <xdr:row>31</xdr:row>
      <xdr:rowOff>0</xdr:rowOff>
    </xdr:to>
    <xdr:graphicFrame macro="">
      <xdr:nvGraphicFramePr>
        <xdr:cNvPr id="412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14</xdr:row>
      <xdr:rowOff>0</xdr:rowOff>
    </xdr:from>
    <xdr:to>
      <xdr:col>2</xdr:col>
      <xdr:colOff>9525</xdr:colOff>
      <xdr:row>16</xdr:row>
      <xdr:rowOff>9525</xdr:rowOff>
    </xdr:to>
    <xdr:sp macro="" textlink="">
      <xdr:nvSpPr>
        <xdr:cNvPr id="5138" name="Line 2"/>
        <xdr:cNvSpPr>
          <a:spLocks noChangeShapeType="1"/>
        </xdr:cNvSpPr>
      </xdr:nvSpPr>
      <xdr:spPr bwMode="auto">
        <a:xfrm>
          <a:off x="971550" y="2266950"/>
          <a:ext cx="6381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16</xdr:row>
      <xdr:rowOff>114300</xdr:rowOff>
    </xdr:from>
    <xdr:to>
      <xdr:col>0</xdr:col>
      <xdr:colOff>942975</xdr:colOff>
      <xdr:row>18</xdr:row>
      <xdr:rowOff>66675</xdr:rowOff>
    </xdr:to>
    <xdr:sp macro="" textlink="">
      <xdr:nvSpPr>
        <xdr:cNvPr id="5123" name="AutoShape 3"/>
        <xdr:cNvSpPr>
          <a:spLocks/>
        </xdr:cNvSpPr>
      </xdr:nvSpPr>
      <xdr:spPr bwMode="auto">
        <a:xfrm>
          <a:off x="47625" y="2705100"/>
          <a:ext cx="895350" cy="314325"/>
        </a:xfrm>
        <a:prstGeom prst="borderCallout1">
          <a:avLst>
            <a:gd name="adj1" fmla="val 36366"/>
            <a:gd name="adj2" fmla="val 108509"/>
            <a:gd name="adj3" fmla="val 51514"/>
            <a:gd name="adj4" fmla="val 20106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e11 = n1.n.1/n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14</xdr:row>
      <xdr:rowOff>0</xdr:rowOff>
    </xdr:from>
    <xdr:to>
      <xdr:col>2</xdr:col>
      <xdr:colOff>9525</xdr:colOff>
      <xdr:row>16</xdr:row>
      <xdr:rowOff>9525</xdr:rowOff>
    </xdr:to>
    <xdr:sp macro="" textlink="">
      <xdr:nvSpPr>
        <xdr:cNvPr id="8208" name="Line 2"/>
        <xdr:cNvSpPr>
          <a:spLocks noChangeShapeType="1"/>
        </xdr:cNvSpPr>
      </xdr:nvSpPr>
      <xdr:spPr bwMode="auto">
        <a:xfrm>
          <a:off x="971550" y="2266950"/>
          <a:ext cx="6381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16</xdr:row>
      <xdr:rowOff>114300</xdr:rowOff>
    </xdr:from>
    <xdr:to>
      <xdr:col>0</xdr:col>
      <xdr:colOff>942975</xdr:colOff>
      <xdr:row>18</xdr:row>
      <xdr:rowOff>66675</xdr:rowOff>
    </xdr:to>
    <xdr:sp macro="" textlink="">
      <xdr:nvSpPr>
        <xdr:cNvPr id="8195" name="AutoShape 3"/>
        <xdr:cNvSpPr>
          <a:spLocks/>
        </xdr:cNvSpPr>
      </xdr:nvSpPr>
      <xdr:spPr bwMode="auto">
        <a:xfrm>
          <a:off x="47625" y="2705100"/>
          <a:ext cx="895350" cy="314325"/>
        </a:xfrm>
        <a:prstGeom prst="borderCallout1">
          <a:avLst>
            <a:gd name="adj1" fmla="val 36366"/>
            <a:gd name="adj2" fmla="val 108509"/>
            <a:gd name="adj3" fmla="val 51514"/>
            <a:gd name="adj4" fmla="val 20106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e11 = n1.n.1/n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14</xdr:row>
      <xdr:rowOff>0</xdr:rowOff>
    </xdr:from>
    <xdr:to>
      <xdr:col>2</xdr:col>
      <xdr:colOff>9525</xdr:colOff>
      <xdr:row>16</xdr:row>
      <xdr:rowOff>9525</xdr:rowOff>
    </xdr:to>
    <xdr:sp macro="" textlink="">
      <xdr:nvSpPr>
        <xdr:cNvPr id="6162" name="Line 2"/>
        <xdr:cNvSpPr>
          <a:spLocks noChangeShapeType="1"/>
        </xdr:cNvSpPr>
      </xdr:nvSpPr>
      <xdr:spPr bwMode="auto">
        <a:xfrm>
          <a:off x="971550" y="2266950"/>
          <a:ext cx="6381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16</xdr:row>
      <xdr:rowOff>114300</xdr:rowOff>
    </xdr:from>
    <xdr:to>
      <xdr:col>0</xdr:col>
      <xdr:colOff>942975</xdr:colOff>
      <xdr:row>18</xdr:row>
      <xdr:rowOff>66675</xdr:rowOff>
    </xdr:to>
    <xdr:sp macro="" textlink="">
      <xdr:nvSpPr>
        <xdr:cNvPr id="6147" name="AutoShape 3"/>
        <xdr:cNvSpPr>
          <a:spLocks/>
        </xdr:cNvSpPr>
      </xdr:nvSpPr>
      <xdr:spPr bwMode="auto">
        <a:xfrm>
          <a:off x="47625" y="2705100"/>
          <a:ext cx="895350" cy="314325"/>
        </a:xfrm>
        <a:prstGeom prst="borderCallout1">
          <a:avLst>
            <a:gd name="adj1" fmla="val 36366"/>
            <a:gd name="adj2" fmla="val 108509"/>
            <a:gd name="adj3" fmla="val 51514"/>
            <a:gd name="adj4" fmla="val 20106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e11 = n1.n.1/n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14</xdr:row>
      <xdr:rowOff>0</xdr:rowOff>
    </xdr:from>
    <xdr:to>
      <xdr:col>2</xdr:col>
      <xdr:colOff>9525</xdr:colOff>
      <xdr:row>16</xdr:row>
      <xdr:rowOff>9525</xdr:rowOff>
    </xdr:to>
    <xdr:sp macro="" textlink="">
      <xdr:nvSpPr>
        <xdr:cNvPr id="7184" name="Line 2"/>
        <xdr:cNvSpPr>
          <a:spLocks noChangeShapeType="1"/>
        </xdr:cNvSpPr>
      </xdr:nvSpPr>
      <xdr:spPr bwMode="auto">
        <a:xfrm>
          <a:off x="971550" y="2266950"/>
          <a:ext cx="6381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16</xdr:row>
      <xdr:rowOff>114300</xdr:rowOff>
    </xdr:from>
    <xdr:to>
      <xdr:col>0</xdr:col>
      <xdr:colOff>942975</xdr:colOff>
      <xdr:row>18</xdr:row>
      <xdr:rowOff>66675</xdr:rowOff>
    </xdr:to>
    <xdr:sp macro="" textlink="">
      <xdr:nvSpPr>
        <xdr:cNvPr id="7171" name="AutoShape 3"/>
        <xdr:cNvSpPr>
          <a:spLocks/>
        </xdr:cNvSpPr>
      </xdr:nvSpPr>
      <xdr:spPr bwMode="auto">
        <a:xfrm>
          <a:off x="47625" y="2705100"/>
          <a:ext cx="895350" cy="314325"/>
        </a:xfrm>
        <a:prstGeom prst="borderCallout1">
          <a:avLst>
            <a:gd name="adj1" fmla="val 36366"/>
            <a:gd name="adj2" fmla="val 108509"/>
            <a:gd name="adj3" fmla="val 51514"/>
            <a:gd name="adj4" fmla="val 20106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e11 = n1.n.1/n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9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9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9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9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113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16</xdr:col>
      <xdr:colOff>0</xdr:colOff>
      <xdr:row>12</xdr:row>
      <xdr:rowOff>0</xdr:rowOff>
    </xdr:to>
    <xdr:graphicFrame macro="">
      <xdr:nvGraphicFramePr>
        <xdr:cNvPr id="1130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0</xdr:rowOff>
    </xdr:from>
    <xdr:to>
      <xdr:col>17</xdr:col>
      <xdr:colOff>0</xdr:colOff>
      <xdr:row>14</xdr:row>
      <xdr:rowOff>0</xdr:rowOff>
    </xdr:to>
    <xdr:graphicFrame macro="">
      <xdr:nvGraphicFramePr>
        <xdr:cNvPr id="1130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18</xdr:col>
      <xdr:colOff>0</xdr:colOff>
      <xdr:row>16</xdr:row>
      <xdr:rowOff>0</xdr:rowOff>
    </xdr:to>
    <xdr:graphicFrame macro="">
      <xdr:nvGraphicFramePr>
        <xdr:cNvPr id="1130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1130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3.bin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oleObject" Target="../embeddings/oleObject27.bin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26.bin"/><Relationship Id="rId5" Type="http://schemas.openxmlformats.org/officeDocument/2006/relationships/oleObject" Target="../embeddings/oleObject25.bin"/><Relationship Id="rId4" Type="http://schemas.openxmlformats.org/officeDocument/2006/relationships/oleObject" Target="../embeddings/oleObject2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8.bin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4.xml"/><Relationship Id="rId6" Type="http://schemas.openxmlformats.org/officeDocument/2006/relationships/oleObject" Target="../embeddings/oleObject31.bin"/><Relationship Id="rId5" Type="http://schemas.openxmlformats.org/officeDocument/2006/relationships/oleObject" Target="../embeddings/oleObject30.bin"/><Relationship Id="rId4" Type="http://schemas.openxmlformats.org/officeDocument/2006/relationships/oleObject" Target="../embeddings/oleObject2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7.bin"/><Relationship Id="rId5" Type="http://schemas.openxmlformats.org/officeDocument/2006/relationships/oleObject" Target="../embeddings/oleObject6.bin"/><Relationship Id="rId4" Type="http://schemas.openxmlformats.org/officeDocument/2006/relationships/oleObject" Target="../embeddings/oleObject5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2.bin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5.xml"/><Relationship Id="rId4" Type="http://schemas.openxmlformats.org/officeDocument/2006/relationships/oleObject" Target="../embeddings/oleObject3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oleObject12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1.bin"/><Relationship Id="rId5" Type="http://schemas.openxmlformats.org/officeDocument/2006/relationships/oleObject" Target="../embeddings/oleObject10.bin"/><Relationship Id="rId4" Type="http://schemas.openxmlformats.org/officeDocument/2006/relationships/oleObject" Target="../embeddings/oleObject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4.bin"/><Relationship Id="rId2" Type="http://schemas.openxmlformats.org/officeDocument/2006/relationships/oleObject" Target="../embeddings/oleObject13.bin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6.bin"/><Relationship Id="rId2" Type="http://schemas.openxmlformats.org/officeDocument/2006/relationships/oleObject" Target="../embeddings/oleObject15.bin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7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0.bin"/><Relationship Id="rId5" Type="http://schemas.openxmlformats.org/officeDocument/2006/relationships/oleObject" Target="../embeddings/oleObject19.bin"/><Relationship Id="rId4" Type="http://schemas.openxmlformats.org/officeDocument/2006/relationships/oleObject" Target="../embeddings/oleObject1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1.bin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2.bin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43"/>
  <sheetViews>
    <sheetView topLeftCell="A4" zoomScale="120" zoomScaleNormal="120" workbookViewId="0">
      <selection activeCell="Q16" sqref="Q16"/>
    </sheetView>
  </sheetViews>
  <sheetFormatPr defaultRowHeight="12.75"/>
  <cols>
    <col min="1" max="1" width="10.85546875" customWidth="1"/>
    <col min="5" max="5" width="11.5703125" bestFit="1" customWidth="1"/>
    <col min="6" max="6" width="12.5703125" bestFit="1" customWidth="1"/>
    <col min="9" max="9" width="14.5703125" customWidth="1"/>
    <col min="11" max="11" width="10.42578125" bestFit="1" customWidth="1"/>
    <col min="13" max="13" width="22.28515625" customWidth="1"/>
    <col min="18" max="18" width="13" customWidth="1"/>
  </cols>
  <sheetData>
    <row r="2" spans="1:21">
      <c r="A2" t="s">
        <v>10</v>
      </c>
    </row>
    <row r="3" spans="1:21">
      <c r="A3" t="s">
        <v>11</v>
      </c>
    </row>
    <row r="5" spans="1:21">
      <c r="A5" s="7" t="s">
        <v>0</v>
      </c>
      <c r="B5" s="2" t="s">
        <v>1</v>
      </c>
      <c r="C5" s="2" t="s">
        <v>2</v>
      </c>
      <c r="D5" s="73" t="s">
        <v>15</v>
      </c>
      <c r="E5" s="73" t="s">
        <v>151</v>
      </c>
      <c r="F5" s="73" t="s">
        <v>200</v>
      </c>
      <c r="M5" t="s">
        <v>22</v>
      </c>
    </row>
    <row r="6" spans="1:21" ht="13.5" thickBot="1">
      <c r="A6" s="8">
        <v>1</v>
      </c>
      <c r="B6" s="4">
        <v>1</v>
      </c>
      <c r="C6" s="4">
        <v>2</v>
      </c>
      <c r="D6">
        <f>B6*C6</f>
        <v>2</v>
      </c>
      <c r="E6">
        <f>B6^2</f>
        <v>1</v>
      </c>
      <c r="F6">
        <f>C6^2</f>
        <v>4</v>
      </c>
    </row>
    <row r="7" spans="1:21">
      <c r="A7" s="8">
        <v>2</v>
      </c>
      <c r="B7" s="4">
        <v>2</v>
      </c>
      <c r="C7" s="4">
        <v>4</v>
      </c>
      <c r="D7">
        <f t="shared" ref="D7:D13" si="0">B7*C7</f>
        <v>8</v>
      </c>
      <c r="E7">
        <f t="shared" ref="E7:E13" si="1">B7^2</f>
        <v>4</v>
      </c>
      <c r="F7">
        <f t="shared" ref="F7:F13" si="2">C7^2</f>
        <v>16</v>
      </c>
      <c r="M7" s="15" t="s">
        <v>23</v>
      </c>
      <c r="N7" s="15"/>
    </row>
    <row r="8" spans="1:21">
      <c r="A8" s="8">
        <v>3</v>
      </c>
      <c r="B8" s="4">
        <v>4</v>
      </c>
      <c r="C8" s="4">
        <v>5</v>
      </c>
      <c r="D8">
        <f t="shared" si="0"/>
        <v>20</v>
      </c>
      <c r="E8">
        <f t="shared" si="1"/>
        <v>16</v>
      </c>
      <c r="F8">
        <f t="shared" si="2"/>
        <v>25</v>
      </c>
      <c r="M8" s="12" t="s">
        <v>24</v>
      </c>
      <c r="N8" s="84">
        <v>0.99209143885928786</v>
      </c>
    </row>
    <row r="9" spans="1:21">
      <c r="A9" s="8">
        <v>4</v>
      </c>
      <c r="B9" s="4">
        <v>5</v>
      </c>
      <c r="C9" s="4">
        <v>7</v>
      </c>
      <c r="D9">
        <f t="shared" si="0"/>
        <v>35</v>
      </c>
      <c r="E9">
        <f t="shared" si="1"/>
        <v>25</v>
      </c>
      <c r="F9">
        <f t="shared" si="2"/>
        <v>49</v>
      </c>
      <c r="M9" s="12" t="s">
        <v>25</v>
      </c>
      <c r="N9" s="12">
        <v>0.9842454230578922</v>
      </c>
    </row>
    <row r="10" spans="1:21">
      <c r="A10" s="8">
        <v>5</v>
      </c>
      <c r="B10" s="4">
        <v>7</v>
      </c>
      <c r="C10" s="4">
        <v>8</v>
      </c>
      <c r="D10">
        <f t="shared" si="0"/>
        <v>56</v>
      </c>
      <c r="E10">
        <f t="shared" si="1"/>
        <v>49</v>
      </c>
      <c r="F10">
        <f t="shared" si="2"/>
        <v>64</v>
      </c>
      <c r="M10" s="12" t="s">
        <v>26</v>
      </c>
      <c r="N10" s="12">
        <v>0.98161966023420755</v>
      </c>
    </row>
    <row r="11" spans="1:21">
      <c r="A11" s="8">
        <v>6</v>
      </c>
      <c r="B11" s="4">
        <v>9</v>
      </c>
      <c r="C11" s="4">
        <v>10</v>
      </c>
      <c r="D11">
        <f t="shared" si="0"/>
        <v>90</v>
      </c>
      <c r="E11">
        <f t="shared" si="1"/>
        <v>81</v>
      </c>
      <c r="F11">
        <f t="shared" si="2"/>
        <v>100</v>
      </c>
      <c r="M11" s="12" t="s">
        <v>27</v>
      </c>
      <c r="N11" s="12">
        <v>0.55545218676583297</v>
      </c>
    </row>
    <row r="12" spans="1:21" ht="13.5" thickBot="1">
      <c r="A12" s="8">
        <v>7</v>
      </c>
      <c r="B12" s="4">
        <v>10</v>
      </c>
      <c r="C12" s="4">
        <v>12</v>
      </c>
      <c r="D12">
        <f t="shared" si="0"/>
        <v>120</v>
      </c>
      <c r="E12">
        <f t="shared" si="1"/>
        <v>100</v>
      </c>
      <c r="F12">
        <f t="shared" si="2"/>
        <v>144</v>
      </c>
      <c r="M12" s="13" t="s">
        <v>28</v>
      </c>
      <c r="N12" s="13">
        <v>8</v>
      </c>
    </row>
    <row r="13" spans="1:21">
      <c r="A13" s="9">
        <v>8</v>
      </c>
      <c r="B13" s="5">
        <v>12</v>
      </c>
      <c r="C13" s="5">
        <v>14</v>
      </c>
      <c r="D13">
        <f t="shared" si="0"/>
        <v>168</v>
      </c>
      <c r="E13">
        <f t="shared" si="1"/>
        <v>144</v>
      </c>
      <c r="F13">
        <f t="shared" si="2"/>
        <v>196</v>
      </c>
    </row>
    <row r="14" spans="1:21" s="1" customFormat="1" ht="13.5" thickBot="1">
      <c r="A14" s="76" t="s">
        <v>218</v>
      </c>
      <c r="B14" s="6">
        <f>SUM(B6:B13)</f>
        <v>50</v>
      </c>
      <c r="C14" s="6">
        <f>SUM(C6:C13)</f>
        <v>62</v>
      </c>
      <c r="D14" s="6">
        <f>SUM(D6:D13)</f>
        <v>499</v>
      </c>
      <c r="E14" s="6">
        <f>SUM(E6:E13)</f>
        <v>420</v>
      </c>
      <c r="F14" s="6">
        <f>SUM(F6:F13)</f>
        <v>598</v>
      </c>
      <c r="M14" t="s">
        <v>29</v>
      </c>
      <c r="N14"/>
      <c r="O14"/>
      <c r="P14"/>
      <c r="Q14"/>
      <c r="R14"/>
      <c r="S14"/>
      <c r="T14"/>
      <c r="U14"/>
    </row>
    <row r="15" spans="1:21">
      <c r="A15" s="73" t="s">
        <v>9</v>
      </c>
      <c r="B15" s="4">
        <f>AVERAGE(B5:B13)</f>
        <v>6.25</v>
      </c>
      <c r="C15" s="4">
        <f>AVERAGE(C5:C13)</f>
        <v>7.75</v>
      </c>
      <c r="D15" s="4">
        <f>AVERAGE(D5:D13)</f>
        <v>62.375</v>
      </c>
      <c r="E15" s="4">
        <f>AVERAGE(E5:E13)</f>
        <v>52.5</v>
      </c>
      <c r="F15" s="4">
        <f>AVERAGE(F5:F13)</f>
        <v>74.75</v>
      </c>
      <c r="M15" s="14"/>
      <c r="N15" s="14" t="s">
        <v>34</v>
      </c>
      <c r="O15" s="14" t="s">
        <v>35</v>
      </c>
      <c r="P15" s="14" t="s">
        <v>36</v>
      </c>
      <c r="Q15" s="14" t="s">
        <v>37</v>
      </c>
      <c r="R15" s="14" t="s">
        <v>38</v>
      </c>
    </row>
    <row r="16" spans="1:21">
      <c r="M16" s="12" t="s">
        <v>30</v>
      </c>
      <c r="N16" s="12">
        <v>1</v>
      </c>
      <c r="O16" s="12">
        <v>115.64883720930233</v>
      </c>
      <c r="P16" s="12">
        <v>115.64883720930233</v>
      </c>
      <c r="Q16" s="84">
        <v>374.84170854271355</v>
      </c>
      <c r="R16" s="86">
        <v>1.2292858526424279E-6</v>
      </c>
    </row>
    <row r="17" spans="1:21">
      <c r="M17" s="12" t="s">
        <v>31</v>
      </c>
      <c r="N17" s="12">
        <v>6</v>
      </c>
      <c r="O17" s="12">
        <v>1.8511627906976746</v>
      </c>
      <c r="P17" s="12">
        <v>0.30852713178294577</v>
      </c>
      <c r="Q17" s="12"/>
      <c r="R17" s="12"/>
    </row>
    <row r="18" spans="1:21" ht="13.5" thickBot="1">
      <c r="A18" s="73" t="s">
        <v>217</v>
      </c>
      <c r="M18" s="13" t="s">
        <v>32</v>
      </c>
      <c r="N18" s="13">
        <v>7</v>
      </c>
      <c r="O18" s="13">
        <v>117.5</v>
      </c>
      <c r="P18" s="13"/>
      <c r="Q18" s="13"/>
      <c r="R18" s="13"/>
    </row>
    <row r="19" spans="1:21" ht="13.5" thickBot="1">
      <c r="A19" s="73" t="s">
        <v>211</v>
      </c>
    </row>
    <row r="20" spans="1:21">
      <c r="A20" s="73" t="s">
        <v>212</v>
      </c>
      <c r="G20" s="73" t="s">
        <v>20</v>
      </c>
      <c r="H20" s="73">
        <f>(8*D14-B14*C14)/(8*E14-(B14)^2)</f>
        <v>1.0372093023255815</v>
      </c>
      <c r="J20" s="73">
        <f>(8*D14-B14*C14)/(8*E14-(B14)^2)</f>
        <v>1.0372093023255815</v>
      </c>
      <c r="M20" s="14"/>
      <c r="N20" s="14" t="s">
        <v>39</v>
      </c>
      <c r="O20" s="14" t="s">
        <v>27</v>
      </c>
      <c r="P20" s="14" t="s">
        <v>40</v>
      </c>
      <c r="Q20" s="14" t="s">
        <v>41</v>
      </c>
      <c r="R20" s="14" t="s">
        <v>42</v>
      </c>
      <c r="S20" s="14" t="s">
        <v>43</v>
      </c>
      <c r="T20" s="14" t="s">
        <v>201</v>
      </c>
      <c r="U20" s="14" t="s">
        <v>202</v>
      </c>
    </row>
    <row r="21" spans="1:21">
      <c r="A21" s="73" t="s">
        <v>213</v>
      </c>
      <c r="G21" s="73" t="s">
        <v>18</v>
      </c>
      <c r="H21">
        <f>C15-(H20*B15)</f>
        <v>1.2674418604651159</v>
      </c>
      <c r="J21">
        <f>C15-J20*B15</f>
        <v>1.2674418604651159</v>
      </c>
      <c r="M21" s="12" t="s">
        <v>33</v>
      </c>
      <c r="N21" s="84">
        <v>1.2674418604651168</v>
      </c>
      <c r="O21" s="12">
        <v>0.38817011876662932</v>
      </c>
      <c r="P21" s="84">
        <v>3.2651711174788081</v>
      </c>
      <c r="Q21" s="84">
        <v>1.7137478118419369E-2</v>
      </c>
      <c r="R21" s="12">
        <v>0.31762379842387023</v>
      </c>
      <c r="S21" s="12">
        <v>2.2172599225063632</v>
      </c>
      <c r="T21" s="12">
        <v>0.31762379842387023</v>
      </c>
      <c r="U21" s="12">
        <v>2.2172599225063632</v>
      </c>
    </row>
    <row r="22" spans="1:21" ht="13.5" thickBot="1">
      <c r="A22" s="73" t="s">
        <v>214</v>
      </c>
      <c r="M22" s="13" t="s">
        <v>1</v>
      </c>
      <c r="N22" s="85">
        <v>1.0372093023255813</v>
      </c>
      <c r="O22" s="13">
        <v>5.3572566025336422E-2</v>
      </c>
      <c r="P22" s="85">
        <v>19.360829231794629</v>
      </c>
      <c r="Q22" s="85">
        <v>1.2292858526424321E-6</v>
      </c>
      <c r="R22" s="13">
        <v>0.9061219558743886</v>
      </c>
      <c r="S22" s="13">
        <v>1.1682966487767741</v>
      </c>
      <c r="T22" s="13">
        <v>0.9061219558743886</v>
      </c>
      <c r="U22" s="13">
        <v>1.1682966487767741</v>
      </c>
    </row>
    <row r="23" spans="1:21">
      <c r="F23" s="73" t="s">
        <v>219</v>
      </c>
      <c r="G23" s="73" t="s">
        <v>142</v>
      </c>
      <c r="H23">
        <f>H21</f>
        <v>1.2674418604651159</v>
      </c>
      <c r="I23" s="75" t="s">
        <v>215</v>
      </c>
      <c r="J23">
        <f>H20</f>
        <v>1.0372093023255815</v>
      </c>
      <c r="K23" s="73" t="s">
        <v>1</v>
      </c>
    </row>
    <row r="24" spans="1:21">
      <c r="F24" s="73" t="s">
        <v>222</v>
      </c>
      <c r="G24" s="73"/>
      <c r="H24" s="73"/>
    </row>
    <row r="25" spans="1:21">
      <c r="F25" s="73" t="s">
        <v>220</v>
      </c>
      <c r="G25" s="73" t="s">
        <v>21</v>
      </c>
      <c r="H25" s="73">
        <f>(8*D14-B14*C14)/(((8*E14-(B14)^2)^0.5)*((8*F14-(C14)^2)^0.5))</f>
        <v>0.99209143885928797</v>
      </c>
    </row>
    <row r="26" spans="1:21">
      <c r="A26" t="s">
        <v>22</v>
      </c>
    </row>
    <row r="27" spans="1:21" ht="13.5" thickBot="1"/>
    <row r="28" spans="1:21">
      <c r="A28" s="15" t="s">
        <v>23</v>
      </c>
      <c r="B28" s="15"/>
    </row>
    <row r="29" spans="1:21">
      <c r="A29" s="12" t="s">
        <v>24</v>
      </c>
      <c r="B29" s="12">
        <v>0.99209143885928786</v>
      </c>
    </row>
    <row r="30" spans="1:21">
      <c r="A30" s="12" t="s">
        <v>25</v>
      </c>
      <c r="B30" s="12">
        <v>0.9842454230578922</v>
      </c>
    </row>
    <row r="31" spans="1:21">
      <c r="A31" s="12" t="s">
        <v>26</v>
      </c>
      <c r="B31" s="12">
        <v>0.98161966023420755</v>
      </c>
    </row>
    <row r="32" spans="1:21">
      <c r="A32" s="12" t="s">
        <v>27</v>
      </c>
      <c r="B32" s="12">
        <v>0.55545218676583297</v>
      </c>
    </row>
    <row r="33" spans="1:13" ht="13.5" thickBot="1">
      <c r="A33" s="13" t="s">
        <v>28</v>
      </c>
      <c r="B33" s="13">
        <v>8</v>
      </c>
    </row>
    <row r="35" spans="1:13" ht="13.5" thickBot="1">
      <c r="A35" t="s">
        <v>29</v>
      </c>
      <c r="K35">
        <v>0.95</v>
      </c>
    </row>
    <row r="36" spans="1:13">
      <c r="A36" s="14"/>
      <c r="B36" s="14" t="s">
        <v>34</v>
      </c>
      <c r="C36" s="14" t="s">
        <v>35</v>
      </c>
      <c r="D36" s="14" t="s">
        <v>36</v>
      </c>
      <c r="E36" s="14" t="s">
        <v>37</v>
      </c>
      <c r="F36" s="14" t="s">
        <v>38</v>
      </c>
    </row>
    <row r="37" spans="1:13">
      <c r="A37" s="12" t="s">
        <v>30</v>
      </c>
      <c r="B37" s="12">
        <v>1</v>
      </c>
      <c r="C37" s="12">
        <v>115.64883720930233</v>
      </c>
      <c r="D37" s="12">
        <v>115.64883720930233</v>
      </c>
      <c r="E37" s="12">
        <v>374.84170854271355</v>
      </c>
      <c r="F37" s="77">
        <v>0.56000000000000005</v>
      </c>
      <c r="H37" s="73" t="s">
        <v>223</v>
      </c>
      <c r="J37">
        <v>1</v>
      </c>
      <c r="K37">
        <f>J37-F37</f>
        <v>0.43999999999999995</v>
      </c>
    </row>
    <row r="38" spans="1:13">
      <c r="A38" s="12" t="s">
        <v>31</v>
      </c>
      <c r="B38" s="12">
        <v>6</v>
      </c>
      <c r="C38" s="12">
        <v>1.8511627906976746</v>
      </c>
      <c r="D38" s="12">
        <v>0.30852713178294577</v>
      </c>
      <c r="E38" s="12"/>
      <c r="F38" s="12"/>
    </row>
    <row r="39" spans="1:13" ht="13.5" thickBot="1">
      <c r="A39" s="13" t="s">
        <v>32</v>
      </c>
      <c r="B39" s="13">
        <v>7</v>
      </c>
      <c r="C39" s="13">
        <v>117.5</v>
      </c>
      <c r="D39" s="13"/>
      <c r="E39" s="13"/>
      <c r="F39" s="13"/>
    </row>
    <row r="40" spans="1:13" ht="13.5" thickBot="1"/>
    <row r="41" spans="1:13">
      <c r="A41" s="14"/>
      <c r="B41" s="14" t="s">
        <v>39</v>
      </c>
      <c r="C41" s="14" t="s">
        <v>27</v>
      </c>
      <c r="D41" s="14" t="s">
        <v>40</v>
      </c>
      <c r="E41" s="14" t="s">
        <v>41</v>
      </c>
      <c r="F41" s="14" t="s">
        <v>42</v>
      </c>
      <c r="G41" s="14" t="s">
        <v>43</v>
      </c>
      <c r="H41" s="14" t="s">
        <v>201</v>
      </c>
      <c r="I41" s="14" t="s">
        <v>202</v>
      </c>
    </row>
    <row r="42" spans="1:13">
      <c r="A42" s="12" t="s">
        <v>33</v>
      </c>
      <c r="B42" s="12">
        <v>1.2674418604651168</v>
      </c>
      <c r="C42" s="12">
        <v>0.38817011876662932</v>
      </c>
      <c r="D42" s="12">
        <v>3.2651711174788081</v>
      </c>
      <c r="E42" s="12">
        <v>1.7137478118419369E-2</v>
      </c>
      <c r="F42" s="12">
        <v>0.31762379842387023</v>
      </c>
      <c r="G42" s="12">
        <v>2.2172599225063632</v>
      </c>
      <c r="H42" s="12">
        <v>0.31762379842387023</v>
      </c>
      <c r="I42" s="12">
        <v>2.2172599225063632</v>
      </c>
    </row>
    <row r="43" spans="1:13" ht="13.5" thickBot="1">
      <c r="A43" s="13" t="s">
        <v>1</v>
      </c>
      <c r="B43" s="13">
        <v>1.0372093023255813</v>
      </c>
      <c r="C43" s="13">
        <v>5.3572566025336422E-2</v>
      </c>
      <c r="D43" s="13">
        <v>19.360829231794629</v>
      </c>
      <c r="E43" s="13">
        <v>1.2292858526424321E-6</v>
      </c>
      <c r="F43" s="13">
        <v>0.9061219558743886</v>
      </c>
      <c r="G43" s="13">
        <v>1.1682966487767741</v>
      </c>
      <c r="H43" s="13">
        <v>0.9061219558743886</v>
      </c>
      <c r="I43" s="13">
        <v>1.1682966487767741</v>
      </c>
      <c r="K43" s="73" t="s">
        <v>216</v>
      </c>
      <c r="M43">
        <f>J37-E43</f>
        <v>0.99999877071414733</v>
      </c>
    </row>
  </sheetData>
  <sortState ref="B59:B66">
    <sortCondition ref="B59"/>
  </sortState>
  <pageMargins left="0.75" right="0.75" top="1" bottom="1" header="0.5" footer="0.5"/>
  <pageSetup paperSize="9" orientation="portrait" horizontalDpi="4294967293" verticalDpi="4294967293" r:id="rId1"/>
  <headerFooter alignWithMargins="0"/>
  <legacyDrawing r:id="rId2"/>
  <oleObjects>
    <oleObject progId="Equation.3" shapeId="539649" r:id="rId3"/>
    <oleObject progId="Equation.3" shapeId="539650" r:id="rId4"/>
    <oleObject progId="Equation.3" shapeId="539651" r:id="rId5"/>
    <oleObject progId="Equation.3" shapeId="539652" r:id="rId6"/>
  </oleObjects>
</worksheet>
</file>

<file path=xl/worksheets/sheet10.xml><?xml version="1.0" encoding="utf-8"?>
<worksheet xmlns="http://schemas.openxmlformats.org/spreadsheetml/2006/main" xmlns:r="http://schemas.openxmlformats.org/officeDocument/2006/relationships">
  <dimension ref="A2:K41"/>
  <sheetViews>
    <sheetView workbookViewId="0">
      <selection activeCell="D7" sqref="D7"/>
    </sheetView>
  </sheetViews>
  <sheetFormatPr defaultRowHeight="12.75"/>
  <cols>
    <col min="1" max="1" width="14.85546875" customWidth="1"/>
  </cols>
  <sheetData>
    <row r="2" spans="1:6">
      <c r="A2" t="s">
        <v>102</v>
      </c>
    </row>
    <row r="6" spans="1:6">
      <c r="A6" s="87" t="s">
        <v>156</v>
      </c>
      <c r="B6" s="87" t="s">
        <v>103</v>
      </c>
      <c r="C6" s="87"/>
      <c r="D6" s="87"/>
    </row>
    <row r="7" spans="1:6">
      <c r="A7" s="87"/>
      <c r="B7" t="s">
        <v>104</v>
      </c>
      <c r="C7" t="s">
        <v>105</v>
      </c>
      <c r="D7" t="s">
        <v>106</v>
      </c>
    </row>
    <row r="9" spans="1:6">
      <c r="A9" t="s">
        <v>107</v>
      </c>
      <c r="B9">
        <v>42</v>
      </c>
      <c r="C9">
        <v>31</v>
      </c>
      <c r="D9">
        <v>56</v>
      </c>
    </row>
    <row r="10" spans="1:6">
      <c r="A10" t="s">
        <v>108</v>
      </c>
      <c r="B10">
        <v>16</v>
      </c>
      <c r="C10">
        <v>82</v>
      </c>
      <c r="D10">
        <v>47</v>
      </c>
    </row>
    <row r="11" spans="1:6">
      <c r="A11" t="s">
        <v>109</v>
      </c>
      <c r="B11">
        <v>13</v>
      </c>
      <c r="C11">
        <v>26</v>
      </c>
      <c r="D11">
        <v>39</v>
      </c>
    </row>
    <row r="13" spans="1:6">
      <c r="A13" t="s">
        <v>71</v>
      </c>
    </row>
    <row r="15" spans="1:6">
      <c r="B15" s="23" t="s">
        <v>72</v>
      </c>
      <c r="C15" s="88">
        <v>1</v>
      </c>
      <c r="D15" s="88">
        <v>2</v>
      </c>
      <c r="E15" s="88">
        <v>3</v>
      </c>
      <c r="F15" s="88" t="s">
        <v>73</v>
      </c>
    </row>
    <row r="16" spans="1:6">
      <c r="B16" s="24">
        <v>1</v>
      </c>
      <c r="C16" s="89"/>
      <c r="D16" s="89"/>
      <c r="E16" s="89"/>
      <c r="F16" s="89"/>
    </row>
    <row r="17" spans="2:6" ht="15.75">
      <c r="B17" s="88">
        <v>1</v>
      </c>
      <c r="C17" s="26">
        <f>B9</f>
        <v>42</v>
      </c>
      <c r="D17" s="26">
        <f>C9</f>
        <v>31</v>
      </c>
      <c r="E17" s="26">
        <f>D9</f>
        <v>56</v>
      </c>
      <c r="F17" s="27" t="s">
        <v>75</v>
      </c>
    </row>
    <row r="18" spans="2:6">
      <c r="B18" s="90"/>
      <c r="C18" s="36">
        <f>C29</f>
        <v>26.019886363636363</v>
      </c>
      <c r="D18" s="36">
        <f>D29</f>
        <v>50.940340909090907</v>
      </c>
      <c r="E18" s="36">
        <f>E29</f>
        <v>52.039772727272727</v>
      </c>
      <c r="F18" s="25">
        <f>SUM(C17:E17)</f>
        <v>129</v>
      </c>
    </row>
    <row r="19" spans="2:6">
      <c r="B19" s="88">
        <v>2</v>
      </c>
      <c r="C19" s="26">
        <f>B10</f>
        <v>16</v>
      </c>
      <c r="D19" s="26">
        <f>C10</f>
        <v>82</v>
      </c>
      <c r="E19" s="26">
        <f>D10</f>
        <v>47</v>
      </c>
      <c r="F19" s="27" t="s">
        <v>76</v>
      </c>
    </row>
    <row r="20" spans="2:6">
      <c r="B20" s="90"/>
      <c r="C20" s="36">
        <f>C32</f>
        <v>29.24715909090909</v>
      </c>
      <c r="D20" s="36">
        <f>D32</f>
        <v>57.258522727272727</v>
      </c>
      <c r="E20" s="36">
        <f>E32</f>
        <v>58.49431818181818</v>
      </c>
      <c r="F20" s="25">
        <f>SUM(C19:E19)</f>
        <v>145</v>
      </c>
    </row>
    <row r="21" spans="2:6">
      <c r="B21" s="88">
        <v>3</v>
      </c>
      <c r="C21" s="26">
        <f>B11</f>
        <v>13</v>
      </c>
      <c r="D21" s="26">
        <f>C11</f>
        <v>26</v>
      </c>
      <c r="E21" s="26">
        <f>D11</f>
        <v>39</v>
      </c>
      <c r="F21" s="27" t="s">
        <v>77</v>
      </c>
    </row>
    <row r="22" spans="2:6">
      <c r="B22" s="89"/>
      <c r="C22" s="37">
        <f>C35</f>
        <v>15.732954545454545</v>
      </c>
      <c r="D22" s="37">
        <f>D35</f>
        <v>30.801136363636363</v>
      </c>
      <c r="E22" s="37">
        <f>E35</f>
        <v>31.46590909090909</v>
      </c>
      <c r="F22" s="25">
        <f>SUM(C21:E21)</f>
        <v>78</v>
      </c>
    </row>
    <row r="23" spans="2:6">
      <c r="B23" s="30" t="s">
        <v>73</v>
      </c>
      <c r="C23" s="27" t="s">
        <v>79</v>
      </c>
      <c r="D23" s="27" t="s">
        <v>80</v>
      </c>
      <c r="E23" s="27" t="s">
        <v>81</v>
      </c>
      <c r="F23" s="21" t="s">
        <v>78</v>
      </c>
    </row>
    <row r="24" spans="2:6">
      <c r="B24" s="29"/>
      <c r="C24" s="25">
        <f>C17+C19+C21</f>
        <v>71</v>
      </c>
      <c r="D24" s="25">
        <f>D17+D19+D21</f>
        <v>139</v>
      </c>
      <c r="E24" s="25">
        <f>E17+E19+E21</f>
        <v>142</v>
      </c>
      <c r="F24" s="25">
        <f>SUM(C24:E24)</f>
        <v>352</v>
      </c>
    </row>
    <row r="26" spans="2:6">
      <c r="B26" t="s">
        <v>74</v>
      </c>
    </row>
    <row r="28" spans="2:6">
      <c r="C28" t="s">
        <v>82</v>
      </c>
      <c r="D28" t="s">
        <v>83</v>
      </c>
      <c r="E28" t="s">
        <v>84</v>
      </c>
    </row>
    <row r="29" spans="2:6">
      <c r="C29" s="32">
        <f>$F$18*C24/$F$24</f>
        <v>26.019886363636363</v>
      </c>
      <c r="D29" s="32">
        <f>$F$18*D24/$F$24</f>
        <v>50.940340909090907</v>
      </c>
      <c r="E29" s="32">
        <f>$F$18*E24/$F$24</f>
        <v>52.039772727272727</v>
      </c>
    </row>
    <row r="31" spans="2:6">
      <c r="C31" t="s">
        <v>85</v>
      </c>
      <c r="D31" t="s">
        <v>86</v>
      </c>
      <c r="E31" t="s">
        <v>87</v>
      </c>
    </row>
    <row r="32" spans="2:6">
      <c r="C32" s="32">
        <f>$F$20*C24/$F$24</f>
        <v>29.24715909090909</v>
      </c>
      <c r="D32" s="32">
        <f>$F$20*D24/$F$24</f>
        <v>57.258522727272727</v>
      </c>
      <c r="E32" s="32">
        <f>$F$20*E24/$F$24</f>
        <v>58.49431818181818</v>
      </c>
    </row>
    <row r="34" spans="2:11">
      <c r="C34" t="s">
        <v>88</v>
      </c>
      <c r="D34" t="s">
        <v>89</v>
      </c>
      <c r="E34" t="s">
        <v>90</v>
      </c>
    </row>
    <row r="35" spans="2:11">
      <c r="C35" s="32">
        <f>$F$22*C24/$F$24</f>
        <v>15.732954545454545</v>
      </c>
      <c r="D35" s="32">
        <f>$F$22*D24/$F$24</f>
        <v>30.801136363636363</v>
      </c>
      <c r="E35" s="32">
        <f>$F$22*E24/$F$24</f>
        <v>31.46590909090909</v>
      </c>
    </row>
    <row r="37" spans="2:11" ht="14.25">
      <c r="B37" s="33" t="s">
        <v>91</v>
      </c>
      <c r="C37">
        <f>(C17-C29)^2/C29</f>
        <v>9.8141870514843816</v>
      </c>
      <c r="D37">
        <f>(D17-D29)^2/D29</f>
        <v>7.8055464191015034</v>
      </c>
      <c r="E37">
        <f>(E17-E29)^2/E29</f>
        <v>0.30137333869318811</v>
      </c>
      <c r="F37">
        <f>(C19-C32)^2/C32</f>
        <v>6.0001459777473611</v>
      </c>
      <c r="G37">
        <f>(D19-D32)^2/D32</f>
        <v>10.690822404772108</v>
      </c>
      <c r="H37">
        <f>(E19-E32)^2/E32</f>
        <v>2.2586698088215811</v>
      </c>
      <c r="I37" s="32">
        <f>(C21-C35)^2/C35</f>
        <v>0.47473858301323074</v>
      </c>
      <c r="J37" s="32">
        <f>(D21-D35)^2/D35</f>
        <v>0.74837856987137552</v>
      </c>
      <c r="K37" s="32">
        <f>(E21-E35)^2/E35</f>
        <v>1.8039372599231758</v>
      </c>
    </row>
    <row r="39" spans="2:11">
      <c r="C39">
        <f>SUM(C37:K37)</f>
        <v>39.897799413427904</v>
      </c>
    </row>
    <row r="41" spans="2:11">
      <c r="B41" t="s">
        <v>92</v>
      </c>
      <c r="C41" s="34">
        <f>((C39)/(C39+F24))^(1/2)</f>
        <v>0.31907153295624174</v>
      </c>
      <c r="D41" s="35">
        <f>C41</f>
        <v>0.31907153295624174</v>
      </c>
    </row>
  </sheetData>
  <mergeCells count="9">
    <mergeCell ref="B21:B22"/>
    <mergeCell ref="E15:E16"/>
    <mergeCell ref="F15:F16"/>
    <mergeCell ref="B17:B18"/>
    <mergeCell ref="B19:B20"/>
    <mergeCell ref="A6:A7"/>
    <mergeCell ref="B6:D6"/>
    <mergeCell ref="C15:C16"/>
    <mergeCell ref="D15:D16"/>
  </mergeCells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7169" r:id="rId3"/>
  </oleObjects>
</worksheet>
</file>

<file path=xl/worksheets/sheet11.xml><?xml version="1.0" encoding="utf-8"?>
<worksheet xmlns="http://schemas.openxmlformats.org/spreadsheetml/2006/main" xmlns:r="http://schemas.openxmlformats.org/officeDocument/2006/relationships">
  <dimension ref="A3:S52"/>
  <sheetViews>
    <sheetView topLeftCell="A34" zoomScale="130" zoomScaleNormal="130" workbookViewId="0">
      <selection activeCell="B36" sqref="B36"/>
    </sheetView>
  </sheetViews>
  <sheetFormatPr defaultRowHeight="12.75"/>
  <cols>
    <col min="1" max="1" width="11.42578125" customWidth="1"/>
  </cols>
  <sheetData>
    <row r="3" spans="1:9" ht="15.75">
      <c r="A3" s="7" t="s">
        <v>0</v>
      </c>
      <c r="B3" s="2" t="s">
        <v>2</v>
      </c>
      <c r="C3" s="2" t="s">
        <v>121</v>
      </c>
      <c r="D3" s="2" t="s">
        <v>122</v>
      </c>
      <c r="E3" s="2" t="s">
        <v>123</v>
      </c>
      <c r="F3" s="2" t="s">
        <v>124</v>
      </c>
      <c r="G3" s="3" t="s">
        <v>119</v>
      </c>
      <c r="H3" s="2" t="s">
        <v>120</v>
      </c>
      <c r="I3" s="39" t="s">
        <v>125</v>
      </c>
    </row>
    <row r="4" spans="1:9">
      <c r="A4" s="8">
        <v>1</v>
      </c>
      <c r="B4">
        <v>5</v>
      </c>
      <c r="C4">
        <v>2</v>
      </c>
      <c r="D4">
        <v>3</v>
      </c>
      <c r="E4" s="40">
        <f>C4*B4</f>
        <v>10</v>
      </c>
      <c r="F4" s="40">
        <f>D4*B4</f>
        <v>15</v>
      </c>
      <c r="G4" s="40">
        <f>C4^2</f>
        <v>4</v>
      </c>
      <c r="H4" s="40">
        <f>D4^2</f>
        <v>9</v>
      </c>
      <c r="I4" s="31">
        <f>C4*D4</f>
        <v>6</v>
      </c>
    </row>
    <row r="5" spans="1:9">
      <c r="A5" s="8">
        <v>2</v>
      </c>
      <c r="B5">
        <v>8</v>
      </c>
      <c r="C5">
        <v>3</v>
      </c>
      <c r="D5">
        <v>4</v>
      </c>
      <c r="E5" s="38">
        <f t="shared" ref="E5:E13" si="0">C5*B5</f>
        <v>24</v>
      </c>
      <c r="F5" s="38">
        <f t="shared" ref="F5:F13" si="1">D5*B5</f>
        <v>32</v>
      </c>
      <c r="G5" s="38">
        <f t="shared" ref="G5:G13" si="2">C5^2</f>
        <v>9</v>
      </c>
      <c r="H5" s="38">
        <f t="shared" ref="H5:H13" si="3">D5^2</f>
        <v>16</v>
      </c>
      <c r="I5" s="28">
        <f t="shared" ref="I5:I13" si="4">C5*D5</f>
        <v>12</v>
      </c>
    </row>
    <row r="6" spans="1:9">
      <c r="A6" s="8">
        <v>3</v>
      </c>
      <c r="B6">
        <v>8</v>
      </c>
      <c r="C6">
        <v>5</v>
      </c>
      <c r="D6">
        <v>6</v>
      </c>
      <c r="E6" s="38">
        <f t="shared" si="0"/>
        <v>40</v>
      </c>
      <c r="F6" s="38">
        <f t="shared" si="1"/>
        <v>48</v>
      </c>
      <c r="G6" s="38">
        <f t="shared" si="2"/>
        <v>25</v>
      </c>
      <c r="H6" s="38">
        <f t="shared" si="3"/>
        <v>36</v>
      </c>
      <c r="I6" s="28">
        <f t="shared" si="4"/>
        <v>30</v>
      </c>
    </row>
    <row r="7" spans="1:9">
      <c r="A7" s="8">
        <v>4</v>
      </c>
      <c r="B7">
        <v>9</v>
      </c>
      <c r="C7">
        <v>4</v>
      </c>
      <c r="D7">
        <v>5</v>
      </c>
      <c r="E7" s="38">
        <f t="shared" si="0"/>
        <v>36</v>
      </c>
      <c r="F7" s="38">
        <f t="shared" si="1"/>
        <v>45</v>
      </c>
      <c r="G7" s="38">
        <f t="shared" si="2"/>
        <v>16</v>
      </c>
      <c r="H7" s="38">
        <f t="shared" si="3"/>
        <v>25</v>
      </c>
      <c r="I7" s="28">
        <f t="shared" si="4"/>
        <v>20</v>
      </c>
    </row>
    <row r="8" spans="1:9">
      <c r="A8" s="8">
        <v>5</v>
      </c>
      <c r="B8">
        <v>9</v>
      </c>
      <c r="C8">
        <v>6</v>
      </c>
      <c r="D8">
        <v>7</v>
      </c>
      <c r="E8" s="38">
        <f t="shared" si="0"/>
        <v>54</v>
      </c>
      <c r="F8" s="38">
        <f t="shared" si="1"/>
        <v>63</v>
      </c>
      <c r="G8" s="38">
        <f t="shared" si="2"/>
        <v>36</v>
      </c>
      <c r="H8" s="38">
        <f t="shared" si="3"/>
        <v>49</v>
      </c>
      <c r="I8" s="28">
        <f t="shared" si="4"/>
        <v>42</v>
      </c>
    </row>
    <row r="9" spans="1:9">
      <c r="A9" s="8">
        <v>6</v>
      </c>
      <c r="B9">
        <v>13</v>
      </c>
      <c r="C9">
        <v>2</v>
      </c>
      <c r="D9">
        <v>6</v>
      </c>
      <c r="E9" s="38">
        <f t="shared" si="0"/>
        <v>26</v>
      </c>
      <c r="F9" s="38">
        <f t="shared" si="1"/>
        <v>78</v>
      </c>
      <c r="G9" s="38">
        <f t="shared" si="2"/>
        <v>4</v>
      </c>
      <c r="H9" s="38">
        <f t="shared" si="3"/>
        <v>36</v>
      </c>
      <c r="I9" s="28">
        <f t="shared" si="4"/>
        <v>12</v>
      </c>
    </row>
    <row r="10" spans="1:9">
      <c r="A10" s="8">
        <v>7</v>
      </c>
      <c r="B10">
        <v>6</v>
      </c>
      <c r="C10">
        <v>3</v>
      </c>
      <c r="D10">
        <v>4</v>
      </c>
      <c r="E10" s="38">
        <f t="shared" si="0"/>
        <v>18</v>
      </c>
      <c r="F10" s="38">
        <f t="shared" si="1"/>
        <v>24</v>
      </c>
      <c r="G10" s="38">
        <f t="shared" si="2"/>
        <v>9</v>
      </c>
      <c r="H10" s="38">
        <f t="shared" si="3"/>
        <v>16</v>
      </c>
      <c r="I10" s="28">
        <f t="shared" si="4"/>
        <v>12</v>
      </c>
    </row>
    <row r="11" spans="1:9">
      <c r="A11" s="8">
        <v>8</v>
      </c>
      <c r="B11">
        <v>9</v>
      </c>
      <c r="C11">
        <v>4</v>
      </c>
      <c r="D11">
        <v>5</v>
      </c>
      <c r="E11" s="38">
        <f t="shared" si="0"/>
        <v>36</v>
      </c>
      <c r="F11" s="38">
        <f t="shared" si="1"/>
        <v>45</v>
      </c>
      <c r="G11" s="38">
        <f t="shared" si="2"/>
        <v>16</v>
      </c>
      <c r="H11" s="38">
        <f t="shared" si="3"/>
        <v>25</v>
      </c>
      <c r="I11" s="28">
        <f t="shared" si="4"/>
        <v>20</v>
      </c>
    </row>
    <row r="12" spans="1:9">
      <c r="A12" s="8">
        <v>9</v>
      </c>
      <c r="B12">
        <v>4</v>
      </c>
      <c r="C12">
        <v>5</v>
      </c>
      <c r="D12">
        <v>4</v>
      </c>
      <c r="E12" s="38">
        <f t="shared" si="0"/>
        <v>20</v>
      </c>
      <c r="F12" s="38">
        <f t="shared" si="1"/>
        <v>16</v>
      </c>
      <c r="G12" s="38">
        <f t="shared" si="2"/>
        <v>25</v>
      </c>
      <c r="H12" s="38">
        <f t="shared" si="3"/>
        <v>16</v>
      </c>
      <c r="I12" s="28">
        <f t="shared" si="4"/>
        <v>20</v>
      </c>
    </row>
    <row r="13" spans="1:9">
      <c r="A13" s="8">
        <v>10</v>
      </c>
      <c r="B13">
        <v>3</v>
      </c>
      <c r="C13">
        <v>6</v>
      </c>
      <c r="D13">
        <v>3</v>
      </c>
      <c r="E13" s="38">
        <f t="shared" si="0"/>
        <v>18</v>
      </c>
      <c r="F13" s="38">
        <f t="shared" si="1"/>
        <v>9</v>
      </c>
      <c r="G13" s="38">
        <f t="shared" si="2"/>
        <v>36</v>
      </c>
      <c r="H13" s="38">
        <f t="shared" si="3"/>
        <v>9</v>
      </c>
      <c r="I13" s="28">
        <f t="shared" si="4"/>
        <v>18</v>
      </c>
    </row>
    <row r="14" spans="1:9">
      <c r="A14" s="10" t="s">
        <v>8</v>
      </c>
      <c r="B14">
        <f t="shared" ref="B14:I14" si="5">SUM(B4:B13)</f>
        <v>74</v>
      </c>
      <c r="C14">
        <f t="shared" si="5"/>
        <v>40</v>
      </c>
      <c r="D14">
        <f t="shared" si="5"/>
        <v>47</v>
      </c>
      <c r="E14">
        <f t="shared" si="5"/>
        <v>282</v>
      </c>
      <c r="F14">
        <f t="shared" si="5"/>
        <v>375</v>
      </c>
      <c r="G14">
        <f t="shared" si="5"/>
        <v>180</v>
      </c>
      <c r="H14">
        <f t="shared" si="5"/>
        <v>237</v>
      </c>
      <c r="I14">
        <f t="shared" si="5"/>
        <v>192</v>
      </c>
    </row>
    <row r="17" spans="1:10">
      <c r="B17">
        <v>10</v>
      </c>
      <c r="C17">
        <f>C14</f>
        <v>40</v>
      </c>
      <c r="D17">
        <f>D14</f>
        <v>47</v>
      </c>
      <c r="F17" t="s">
        <v>126</v>
      </c>
      <c r="H17" s="41">
        <f>B14</f>
        <v>74</v>
      </c>
    </row>
    <row r="18" spans="1:10">
      <c r="B18">
        <f>C14</f>
        <v>40</v>
      </c>
      <c r="C18">
        <f>G14</f>
        <v>180</v>
      </c>
      <c r="D18">
        <f>I14</f>
        <v>192</v>
      </c>
      <c r="F18" t="s">
        <v>127</v>
      </c>
      <c r="G18" t="s">
        <v>129</v>
      </c>
      <c r="H18" s="41">
        <f>E14</f>
        <v>282</v>
      </c>
    </row>
    <row r="19" spans="1:10">
      <c r="B19">
        <f>D14</f>
        <v>47</v>
      </c>
      <c r="C19">
        <f>I14</f>
        <v>192</v>
      </c>
      <c r="D19">
        <f>H14</f>
        <v>237</v>
      </c>
      <c r="F19" t="s">
        <v>128</v>
      </c>
      <c r="H19" s="41">
        <f>F14</f>
        <v>375</v>
      </c>
    </row>
    <row r="21" spans="1:10">
      <c r="B21">
        <f t="shared" ref="B21:D23" si="6">B17</f>
        <v>10</v>
      </c>
      <c r="C21">
        <f t="shared" si="6"/>
        <v>40</v>
      </c>
      <c r="D21">
        <f t="shared" si="6"/>
        <v>47</v>
      </c>
      <c r="F21" s="41">
        <f>H17</f>
        <v>74</v>
      </c>
      <c r="G21">
        <f t="shared" ref="G21:H23" si="7">C17</f>
        <v>40</v>
      </c>
      <c r="H21">
        <f t="shared" si="7"/>
        <v>47</v>
      </c>
      <c r="J21">
        <f>B21</f>
        <v>10</v>
      </c>
    </row>
    <row r="22" spans="1:10">
      <c r="A22" s="4" t="s">
        <v>131</v>
      </c>
      <c r="B22">
        <f t="shared" si="6"/>
        <v>40</v>
      </c>
      <c r="C22">
        <f t="shared" si="6"/>
        <v>180</v>
      </c>
      <c r="D22">
        <f t="shared" si="6"/>
        <v>192</v>
      </c>
      <c r="E22" s="4" t="s">
        <v>130</v>
      </c>
      <c r="F22" s="41">
        <f>H18</f>
        <v>282</v>
      </c>
      <c r="G22">
        <f t="shared" si="7"/>
        <v>180</v>
      </c>
      <c r="H22">
        <f t="shared" si="7"/>
        <v>192</v>
      </c>
      <c r="I22" s="4" t="s">
        <v>132</v>
      </c>
      <c r="J22">
        <f>B22</f>
        <v>40</v>
      </c>
    </row>
    <row r="23" spans="1:10">
      <c r="B23">
        <f t="shared" si="6"/>
        <v>47</v>
      </c>
      <c r="C23">
        <f t="shared" si="6"/>
        <v>192</v>
      </c>
      <c r="D23">
        <f t="shared" si="6"/>
        <v>237</v>
      </c>
      <c r="F23" s="41">
        <f>H19</f>
        <v>375</v>
      </c>
      <c r="G23">
        <f t="shared" si="7"/>
        <v>192</v>
      </c>
      <c r="H23">
        <f t="shared" si="7"/>
        <v>237</v>
      </c>
      <c r="J23">
        <f>B23</f>
        <v>47</v>
      </c>
    </row>
    <row r="25" spans="1:10">
      <c r="A25" t="s">
        <v>134</v>
      </c>
      <c r="B25">
        <f>B21*C22*D23+C21*D22*B23+D21*C23*B22-B23*C22*D21-C23*D22*B21-D23*C21*B22</f>
        <v>3060</v>
      </c>
      <c r="E25" t="s">
        <v>135</v>
      </c>
      <c r="F25">
        <f>(F21*G22*H23)+(G21*H22*F23)+(H21*G23*F22)-(F23*G22*H21)-(G23*H22*F21)-(H23*G21*F22)</f>
        <v>7812</v>
      </c>
      <c r="I25" t="s">
        <v>139</v>
      </c>
      <c r="J25" t="e">
        <f>(J21*#REF!*#REF!)+(#REF!*#REF!*J23)+(#REF!*#REF!*J22)-(J23*#REF!*#REF!)-(#REF!*#REF!*J21)-(#REF!*#REF!*J22)</f>
        <v>#REF!</v>
      </c>
    </row>
    <row r="28" spans="1:10">
      <c r="A28" s="4" t="s">
        <v>136</v>
      </c>
      <c r="B28" s="42">
        <f>F25/$B$25</f>
        <v>2.552941176470588</v>
      </c>
      <c r="E28" s="4" t="s">
        <v>137</v>
      </c>
      <c r="F28" s="43" t="e">
        <f>J25/$B$25</f>
        <v>#REF!</v>
      </c>
      <c r="I28" s="4" t="s">
        <v>138</v>
      </c>
      <c r="J28" s="44" t="e">
        <f>#REF!/$B$25</f>
        <v>#REF!</v>
      </c>
    </row>
    <row r="30" spans="1:10">
      <c r="A30" t="s">
        <v>141</v>
      </c>
      <c r="D30" s="8" t="s">
        <v>142</v>
      </c>
      <c r="E30">
        <f>B28</f>
        <v>2.552941176470588</v>
      </c>
      <c r="F30" t="s">
        <v>144</v>
      </c>
      <c r="G30" t="e">
        <f>F28</f>
        <v>#REF!</v>
      </c>
      <c r="H30" t="s">
        <v>143</v>
      </c>
      <c r="I30" t="e">
        <f>J28</f>
        <v>#REF!</v>
      </c>
      <c r="J30" t="s">
        <v>118</v>
      </c>
    </row>
    <row r="32" spans="1:10">
      <c r="A32" t="s">
        <v>22</v>
      </c>
    </row>
    <row r="33" spans="1:16" ht="13.5" thickBot="1"/>
    <row r="34" spans="1:16">
      <c r="A34" s="15" t="s">
        <v>23</v>
      </c>
      <c r="B34" s="15"/>
      <c r="K34" t="s">
        <v>22</v>
      </c>
    </row>
    <row r="35" spans="1:16" ht="13.5" thickBot="1">
      <c r="A35" s="12" t="s">
        <v>24</v>
      </c>
      <c r="B35" s="12">
        <v>0.93557475385349043</v>
      </c>
    </row>
    <row r="36" spans="1:16">
      <c r="A36" s="12" t="s">
        <v>25</v>
      </c>
      <c r="B36" s="84">
        <v>0.87530012004801916</v>
      </c>
      <c r="K36" s="15" t="s">
        <v>23</v>
      </c>
      <c r="L36" s="15"/>
    </row>
    <row r="37" spans="1:16">
      <c r="A37" s="12" t="s">
        <v>26</v>
      </c>
      <c r="B37" s="12">
        <v>0.83967158291888178</v>
      </c>
      <c r="K37" s="12" t="s">
        <v>24</v>
      </c>
      <c r="L37" s="12">
        <v>0.93557475385349043</v>
      </c>
    </row>
    <row r="38" spans="1:16">
      <c r="A38" s="12" t="s">
        <v>27</v>
      </c>
      <c r="B38" s="12">
        <v>1.1817946756785567</v>
      </c>
      <c r="K38" s="12" t="s">
        <v>25</v>
      </c>
      <c r="L38" s="12">
        <v>0.87530012004801916</v>
      </c>
    </row>
    <row r="39" spans="1:16" ht="13.5" thickBot="1">
      <c r="A39" s="13" t="s">
        <v>28</v>
      </c>
      <c r="B39" s="13">
        <v>10</v>
      </c>
      <c r="K39" s="12" t="s">
        <v>26</v>
      </c>
      <c r="L39" s="12">
        <v>0.83967158291888178</v>
      </c>
    </row>
    <row r="40" spans="1:16">
      <c r="K40" s="12" t="s">
        <v>27</v>
      </c>
      <c r="L40" s="12">
        <v>1.1817946756785567</v>
      </c>
    </row>
    <row r="41" spans="1:16" ht="13.5" thickBot="1">
      <c r="A41" t="s">
        <v>29</v>
      </c>
      <c r="K41" s="13" t="s">
        <v>28</v>
      </c>
      <c r="L41" s="13">
        <v>10</v>
      </c>
    </row>
    <row r="42" spans="1:16">
      <c r="A42" s="14"/>
      <c r="B42" s="14" t="s">
        <v>34</v>
      </c>
      <c r="C42" s="14" t="s">
        <v>35</v>
      </c>
      <c r="D42" s="14" t="s">
        <v>36</v>
      </c>
      <c r="E42" s="14" t="s">
        <v>37</v>
      </c>
      <c r="F42" s="14" t="s">
        <v>38</v>
      </c>
    </row>
    <row r="43" spans="1:16" ht="13.5" thickBot="1">
      <c r="A43" s="12" t="s">
        <v>30</v>
      </c>
      <c r="B43" s="12">
        <v>2</v>
      </c>
      <c r="C43" s="12">
        <v>68.623529411764693</v>
      </c>
      <c r="D43" s="12">
        <v>34.311764705882347</v>
      </c>
      <c r="E43" s="84">
        <v>24.567388688327309</v>
      </c>
      <c r="F43" s="84">
        <v>6.8474855406369434E-4</v>
      </c>
      <c r="K43" t="s">
        <v>29</v>
      </c>
    </row>
    <row r="44" spans="1:16">
      <c r="A44" s="12" t="s">
        <v>31</v>
      </c>
      <c r="B44" s="12">
        <v>7</v>
      </c>
      <c r="C44" s="12">
        <v>9.7764705882352949</v>
      </c>
      <c r="D44" s="12">
        <v>1.396638655462185</v>
      </c>
      <c r="E44" s="12"/>
      <c r="F44" s="12"/>
      <c r="K44" s="14"/>
      <c r="L44" s="14" t="s">
        <v>34</v>
      </c>
      <c r="M44" s="14" t="s">
        <v>35</v>
      </c>
      <c r="N44" s="14" t="s">
        <v>36</v>
      </c>
      <c r="O44" s="14" t="s">
        <v>37</v>
      </c>
      <c r="P44" s="14" t="s">
        <v>38</v>
      </c>
    </row>
    <row r="45" spans="1:16" ht="13.5" thickBot="1">
      <c r="A45" s="13" t="s">
        <v>32</v>
      </c>
      <c r="B45" s="13">
        <v>9</v>
      </c>
      <c r="C45" s="13">
        <v>78.399999999999991</v>
      </c>
      <c r="D45" s="13"/>
      <c r="E45" s="13"/>
      <c r="F45" s="13"/>
      <c r="K45" s="12" t="s">
        <v>30</v>
      </c>
      <c r="L45" s="12">
        <v>2</v>
      </c>
      <c r="M45" s="12">
        <v>68.623529411764693</v>
      </c>
      <c r="N45" s="12">
        <v>34.311764705882347</v>
      </c>
      <c r="O45" s="12">
        <v>24.567388688327309</v>
      </c>
      <c r="P45" s="12">
        <v>6.8474855406369434E-4</v>
      </c>
    </row>
    <row r="46" spans="1:16" ht="13.5" thickBot="1">
      <c r="K46" s="12" t="s">
        <v>31</v>
      </c>
      <c r="L46" s="12">
        <v>7</v>
      </c>
      <c r="M46" s="12">
        <v>9.7764705882352949</v>
      </c>
      <c r="N46" s="12">
        <v>1.396638655462185</v>
      </c>
      <c r="O46" s="12"/>
      <c r="P46" s="12"/>
    </row>
    <row r="47" spans="1:16" ht="13.5" thickBot="1">
      <c r="A47" s="14"/>
      <c r="B47" s="14" t="s">
        <v>39</v>
      </c>
      <c r="C47" s="14" t="s">
        <v>27</v>
      </c>
      <c r="D47" s="14" t="s">
        <v>40</v>
      </c>
      <c r="E47" s="14" t="s">
        <v>41</v>
      </c>
      <c r="F47" s="14" t="s">
        <v>42</v>
      </c>
      <c r="G47" s="14" t="s">
        <v>43</v>
      </c>
      <c r="H47" s="14" t="s">
        <v>201</v>
      </c>
      <c r="I47" s="14" t="s">
        <v>202</v>
      </c>
      <c r="K47" s="13" t="s">
        <v>32</v>
      </c>
      <c r="L47" s="13">
        <v>9</v>
      </c>
      <c r="M47" s="13">
        <v>78.399999999999991</v>
      </c>
      <c r="N47" s="13"/>
      <c r="O47" s="13"/>
      <c r="P47" s="13"/>
    </row>
    <row r="48" spans="1:16" ht="13.5" thickBot="1">
      <c r="A48" s="12" t="s">
        <v>33</v>
      </c>
      <c r="B48" s="84">
        <v>2.5529411764705898</v>
      </c>
      <c r="C48" s="12">
        <v>1.6264679289415553</v>
      </c>
      <c r="D48" s="84">
        <v>1.5696228195116941</v>
      </c>
      <c r="E48" s="84">
        <v>0.16049329236594834</v>
      </c>
      <c r="F48" s="12">
        <v>-1.2930443316959259</v>
      </c>
      <c r="G48" s="12">
        <v>6.3989266846371056</v>
      </c>
      <c r="H48" s="12">
        <v>-1.2930443316959259</v>
      </c>
      <c r="I48" s="12">
        <v>6.3989266846371056</v>
      </c>
    </row>
    <row r="49" spans="1:19">
      <c r="A49" s="12" t="s">
        <v>224</v>
      </c>
      <c r="B49" s="84">
        <v>-1.0921568627450982</v>
      </c>
      <c r="C49" s="12">
        <v>0.27107798815692591</v>
      </c>
      <c r="D49" s="84">
        <v>-4.028939679576097</v>
      </c>
      <c r="E49" s="84">
        <v>5.0025218249920419E-3</v>
      </c>
      <c r="F49" s="12">
        <v>-1.7331544474395175</v>
      </c>
      <c r="G49" s="12">
        <v>-0.45115927805067879</v>
      </c>
      <c r="H49" s="12">
        <v>-1.7331544474395175</v>
      </c>
      <c r="I49" s="12">
        <v>-0.45115927805067879</v>
      </c>
      <c r="K49" s="14"/>
      <c r="L49" s="14" t="s">
        <v>39</v>
      </c>
      <c r="M49" s="14" t="s">
        <v>27</v>
      </c>
      <c r="N49" s="14" t="s">
        <v>40</v>
      </c>
      <c r="O49" s="14" t="s">
        <v>41</v>
      </c>
      <c r="P49" s="14" t="s">
        <v>42</v>
      </c>
      <c r="Q49" s="14" t="s">
        <v>43</v>
      </c>
      <c r="R49" s="14" t="s">
        <v>201</v>
      </c>
      <c r="S49" s="14" t="s">
        <v>202</v>
      </c>
    </row>
    <row r="50" spans="1:19" ht="13.5" thickBot="1">
      <c r="A50" s="13" t="s">
        <v>225</v>
      </c>
      <c r="B50" s="85">
        <v>1.9607843137254899</v>
      </c>
      <c r="C50" s="13">
        <v>0.30213171341722866</v>
      </c>
      <c r="D50" s="85">
        <v>6.4898328333303619</v>
      </c>
      <c r="E50" s="85">
        <v>3.3734541219915362E-4</v>
      </c>
      <c r="F50" s="13">
        <v>1.2463563371982411</v>
      </c>
      <c r="G50" s="13">
        <v>2.6752122902527384</v>
      </c>
      <c r="H50" s="13">
        <v>1.2463563371982411</v>
      </c>
      <c r="I50" s="13">
        <v>2.6752122902527384</v>
      </c>
      <c r="K50" s="12" t="s">
        <v>33</v>
      </c>
      <c r="L50" s="12">
        <v>2.5529411764705898</v>
      </c>
      <c r="M50" s="12">
        <v>1.6264679289415553</v>
      </c>
      <c r="N50" s="12">
        <v>1.5696228195116941</v>
      </c>
      <c r="O50" s="12">
        <v>0.16049329236594834</v>
      </c>
      <c r="P50" s="12">
        <v>-1.2930443316959259</v>
      </c>
      <c r="Q50" s="12">
        <v>6.3989266846371056</v>
      </c>
      <c r="R50" s="12">
        <v>-1.2930443316959259</v>
      </c>
      <c r="S50" s="12">
        <v>6.3989266846371056</v>
      </c>
    </row>
    <row r="51" spans="1:19">
      <c r="K51" s="12" t="s">
        <v>224</v>
      </c>
      <c r="L51" s="12">
        <v>-1.0921568627450982</v>
      </c>
      <c r="M51" s="12">
        <v>0.27107798815692591</v>
      </c>
      <c r="N51" s="12">
        <v>-4.028939679576097</v>
      </c>
      <c r="O51" s="12">
        <v>5.0025218249920419E-3</v>
      </c>
      <c r="P51" s="12">
        <v>-1.7331544474395175</v>
      </c>
      <c r="Q51" s="12">
        <v>-0.45115927805067879</v>
      </c>
      <c r="R51" s="12">
        <v>-1.7331544474395175</v>
      </c>
      <c r="S51" s="12">
        <v>-0.45115927805067879</v>
      </c>
    </row>
    <row r="52" spans="1:19" ht="13.5" thickBot="1">
      <c r="K52" s="13" t="s">
        <v>225</v>
      </c>
      <c r="L52" s="13">
        <v>1.9607843137254899</v>
      </c>
      <c r="M52" s="13">
        <v>0.30213171341722866</v>
      </c>
      <c r="N52" s="13">
        <v>6.4898328333303619</v>
      </c>
      <c r="O52" s="13">
        <v>3.3734541219915362E-4</v>
      </c>
      <c r="P52" s="13">
        <v>1.2463563371982411</v>
      </c>
      <c r="Q52" s="13">
        <v>2.6752122902527384</v>
      </c>
      <c r="R52" s="13">
        <v>1.2463563371982411</v>
      </c>
      <c r="S52" s="13">
        <v>2.6752122902527384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I4" sqref="I4"/>
    </sheetView>
  </sheetViews>
  <sheetFormatPr defaultRowHeight="12.75"/>
  <cols>
    <col min="1" max="1" width="17.5703125" customWidth="1"/>
  </cols>
  <sheetData>
    <row r="1" spans="1:9">
      <c r="A1" t="s">
        <v>22</v>
      </c>
    </row>
    <row r="2" spans="1:9" ht="13.5" thickBot="1"/>
    <row r="3" spans="1:9">
      <c r="A3" s="15" t="s">
        <v>23</v>
      </c>
      <c r="B3" s="15"/>
    </row>
    <row r="4" spans="1:9">
      <c r="A4" s="12" t="s">
        <v>24</v>
      </c>
      <c r="B4" s="12">
        <v>0.84175667279609023</v>
      </c>
    </row>
    <row r="5" spans="1:9">
      <c r="A5" s="12" t="s">
        <v>25</v>
      </c>
      <c r="B5" s="12">
        <v>0.70855429619674404</v>
      </c>
    </row>
    <row r="6" spans="1:9">
      <c r="A6" s="12" t="s">
        <v>26</v>
      </c>
      <c r="B6" s="12">
        <v>0.64378858424046492</v>
      </c>
    </row>
    <row r="7" spans="1:9">
      <c r="A7" s="12" t="s">
        <v>27</v>
      </c>
      <c r="B7" s="12">
        <v>5.3632146910768412</v>
      </c>
    </row>
    <row r="8" spans="1:9" ht="13.5" thickBot="1">
      <c r="A8" s="13" t="s">
        <v>28</v>
      </c>
      <c r="B8" s="13">
        <v>12</v>
      </c>
    </row>
    <row r="10" spans="1:9" ht="13.5" thickBot="1">
      <c r="A10" t="s">
        <v>29</v>
      </c>
    </row>
    <row r="11" spans="1:9">
      <c r="A11" s="14"/>
      <c r="B11" s="14" t="s">
        <v>34</v>
      </c>
      <c r="C11" s="14" t="s">
        <v>35</v>
      </c>
      <c r="D11" s="14" t="s">
        <v>36</v>
      </c>
      <c r="E11" s="14" t="s">
        <v>37</v>
      </c>
      <c r="F11" s="14" t="s">
        <v>38</v>
      </c>
    </row>
    <row r="12" spans="1:9">
      <c r="A12" s="12" t="s">
        <v>30</v>
      </c>
      <c r="B12" s="12">
        <v>2</v>
      </c>
      <c r="C12" s="12">
        <v>629.37335359675785</v>
      </c>
      <c r="D12" s="12">
        <v>314.68667679837893</v>
      </c>
      <c r="E12" s="12">
        <v>10.940268774858252</v>
      </c>
      <c r="F12" s="12">
        <v>3.8950179191187518E-3</v>
      </c>
    </row>
    <row r="13" spans="1:9">
      <c r="A13" s="12" t="s">
        <v>31</v>
      </c>
      <c r="B13" s="12">
        <v>9</v>
      </c>
      <c r="C13" s="12">
        <v>258.87664640324209</v>
      </c>
      <c r="D13" s="12">
        <v>28.764071822582455</v>
      </c>
      <c r="E13" s="12"/>
      <c r="F13" s="12"/>
    </row>
    <row r="14" spans="1:9" ht="13.5" thickBot="1">
      <c r="A14" s="13" t="s">
        <v>32</v>
      </c>
      <c r="B14" s="13">
        <v>11</v>
      </c>
      <c r="C14" s="13">
        <v>888.25</v>
      </c>
      <c r="D14" s="13"/>
      <c r="E14" s="13"/>
      <c r="F14" s="13"/>
    </row>
    <row r="15" spans="1:9" ht="13.5" thickBot="1"/>
    <row r="16" spans="1:9">
      <c r="A16" s="14"/>
      <c r="B16" s="14" t="s">
        <v>39</v>
      </c>
      <c r="C16" s="14" t="s">
        <v>27</v>
      </c>
      <c r="D16" s="14" t="s">
        <v>40</v>
      </c>
      <c r="E16" s="14" t="s">
        <v>41</v>
      </c>
      <c r="F16" s="14" t="s">
        <v>42</v>
      </c>
      <c r="G16" s="14" t="s">
        <v>43</v>
      </c>
      <c r="H16" s="14" t="s">
        <v>44</v>
      </c>
      <c r="I16" s="14" t="s">
        <v>45</v>
      </c>
    </row>
    <row r="17" spans="1:9">
      <c r="A17" s="12" t="s">
        <v>33</v>
      </c>
      <c r="B17" s="45">
        <v>3.6512158054711339</v>
      </c>
      <c r="C17" s="12">
        <v>16.167805615267628</v>
      </c>
      <c r="D17" s="12">
        <v>0.22583249034261071</v>
      </c>
      <c r="E17" s="12">
        <v>0.82637675501978969</v>
      </c>
      <c r="F17" s="12">
        <v>-32.92290139906558</v>
      </c>
      <c r="G17" s="12">
        <v>40.225333010007844</v>
      </c>
      <c r="H17" s="12">
        <v>-32.92290139906558</v>
      </c>
      <c r="I17" s="12">
        <v>40.225333010007844</v>
      </c>
    </row>
    <row r="18" spans="1:9">
      <c r="A18" s="12" t="s">
        <v>151</v>
      </c>
      <c r="B18" s="46">
        <v>0.85460992907801392</v>
      </c>
      <c r="C18" s="12">
        <v>0.45166415551825378</v>
      </c>
      <c r="D18" s="12">
        <v>1.8921358240115542</v>
      </c>
      <c r="E18" s="12">
        <v>9.1025100494319736E-2</v>
      </c>
      <c r="F18" s="12">
        <v>-0.16712537341803013</v>
      </c>
      <c r="G18" s="12">
        <v>1.8763452315740579</v>
      </c>
      <c r="H18" s="12">
        <v>-0.16712537341803013</v>
      </c>
      <c r="I18" s="12">
        <v>1.8763452315740579</v>
      </c>
    </row>
    <row r="19" spans="1:9" ht="13.5" thickBot="1">
      <c r="A19" s="13" t="s">
        <v>118</v>
      </c>
      <c r="B19" s="47">
        <v>1.5063323201621075</v>
      </c>
      <c r="C19" s="13">
        <v>1.4142658347783506</v>
      </c>
      <c r="D19" s="13">
        <v>1.0650984299554871</v>
      </c>
      <c r="E19" s="13">
        <v>0.31457045028614739</v>
      </c>
      <c r="F19" s="13">
        <v>-1.6929592615420757</v>
      </c>
      <c r="G19" s="13">
        <v>4.7056239018662911</v>
      </c>
      <c r="H19" s="13">
        <v>-1.6929592615420757</v>
      </c>
      <c r="I19" s="13">
        <v>4.7056239018662911</v>
      </c>
    </row>
    <row r="23" spans="1:9">
      <c r="A23" t="s">
        <v>46</v>
      </c>
      <c r="F23" t="s">
        <v>50</v>
      </c>
    </row>
    <row r="24" spans="1:9" ht="13.5" thickBot="1"/>
    <row r="25" spans="1:9">
      <c r="A25" s="14" t="s">
        <v>47</v>
      </c>
      <c r="B25" s="14" t="s">
        <v>48</v>
      </c>
      <c r="C25" s="14" t="s">
        <v>49</v>
      </c>
      <c r="D25" s="14" t="s">
        <v>152</v>
      </c>
      <c r="F25" s="14" t="s">
        <v>51</v>
      </c>
      <c r="G25" s="14" t="s">
        <v>2</v>
      </c>
    </row>
    <row r="26" spans="1:9">
      <c r="A26" s="12">
        <v>1</v>
      </c>
      <c r="B26" s="12">
        <v>64.414640324214787</v>
      </c>
      <c r="C26" s="12">
        <v>-0.41464032421478692</v>
      </c>
      <c r="D26" s="12">
        <v>-8.5471522683325862E-2</v>
      </c>
      <c r="F26" s="12">
        <v>4.166666666666667</v>
      </c>
      <c r="G26" s="12">
        <v>51</v>
      </c>
    </row>
    <row r="27" spans="1:9">
      <c r="A27" s="12">
        <v>2</v>
      </c>
      <c r="B27" s="12">
        <v>69.136524822695037</v>
      </c>
      <c r="C27" s="12">
        <v>1.8634751773049629</v>
      </c>
      <c r="D27" s="12">
        <v>0.38412583529702871</v>
      </c>
      <c r="F27" s="12">
        <v>12.5</v>
      </c>
      <c r="G27" s="12">
        <v>53</v>
      </c>
    </row>
    <row r="28" spans="1:9">
      <c r="A28" s="12">
        <v>3</v>
      </c>
      <c r="B28" s="12">
        <v>54.565096251266461</v>
      </c>
      <c r="C28" s="12">
        <v>-1.5650962512664606</v>
      </c>
      <c r="D28" s="12">
        <v>-0.32261975483217853</v>
      </c>
      <c r="F28" s="12">
        <v>20.833333333333336</v>
      </c>
      <c r="G28" s="12">
        <v>55</v>
      </c>
    </row>
    <row r="29" spans="1:9">
      <c r="A29" s="12">
        <v>4</v>
      </c>
      <c r="B29" s="12">
        <v>73.20668693009118</v>
      </c>
      <c r="C29" s="12">
        <v>-6.2066869300911804</v>
      </c>
      <c r="D29" s="12">
        <v>-1.2794100133367394</v>
      </c>
      <c r="F29" s="12">
        <v>29.166666666666668</v>
      </c>
      <c r="G29" s="12">
        <v>56</v>
      </c>
    </row>
    <row r="30" spans="1:9">
      <c r="A30" s="12">
        <v>5</v>
      </c>
      <c r="B30" s="12">
        <v>59.286980749746704</v>
      </c>
      <c r="C30" s="12">
        <v>-4.2869807497467036</v>
      </c>
      <c r="D30" s="12">
        <v>-0.88369304912358448</v>
      </c>
      <c r="F30" s="12">
        <v>37.5</v>
      </c>
      <c r="G30" s="12">
        <v>57</v>
      </c>
    </row>
    <row r="31" spans="1:9">
      <c r="A31" s="12">
        <v>6</v>
      </c>
      <c r="B31" s="12">
        <v>56.926038500506586</v>
      </c>
      <c r="C31" s="12">
        <v>1.0739614994934144</v>
      </c>
      <c r="D31" s="12">
        <v>0.22138011983952741</v>
      </c>
      <c r="F31" s="12">
        <v>45.833333333333336</v>
      </c>
      <c r="G31" s="12">
        <v>58</v>
      </c>
    </row>
    <row r="32" spans="1:9">
      <c r="A32" s="12">
        <v>7</v>
      </c>
      <c r="B32" s="12">
        <v>65.718085106382972</v>
      </c>
      <c r="C32" s="12">
        <v>11.281914893617028</v>
      </c>
      <c r="D32" s="12">
        <v>2.3255877164557539</v>
      </c>
      <c r="F32" s="12">
        <v>54.166666666666664</v>
      </c>
      <c r="G32" s="12">
        <v>64</v>
      </c>
    </row>
    <row r="33" spans="1:7">
      <c r="A33" s="12">
        <v>8</v>
      </c>
      <c r="B33" s="12">
        <v>58.229483282674764</v>
      </c>
      <c r="C33" s="12">
        <v>-1.2294832826747637</v>
      </c>
      <c r="D33" s="12">
        <v>-0.25343846738232517</v>
      </c>
      <c r="F33" s="12">
        <v>62.5</v>
      </c>
      <c r="G33" s="12">
        <v>67</v>
      </c>
    </row>
    <row r="34" spans="1:7">
      <c r="A34" s="12">
        <v>9</v>
      </c>
      <c r="B34" s="12">
        <v>63.15425531914893</v>
      </c>
      <c r="C34" s="12">
        <v>-7.1542553191489304</v>
      </c>
      <c r="D34" s="12">
        <v>-1.4747361992611903</v>
      </c>
      <c r="F34" s="12">
        <v>70.833333333333343</v>
      </c>
      <c r="G34" s="12">
        <v>68</v>
      </c>
    </row>
    <row r="35" spans="1:7">
      <c r="A35" s="12">
        <v>10</v>
      </c>
      <c r="B35" s="12">
        <v>48.582826747720361</v>
      </c>
      <c r="C35" s="12">
        <v>2.417173252279639</v>
      </c>
      <c r="D35" s="12">
        <v>0.49826190651618241</v>
      </c>
      <c r="F35" s="12">
        <v>79.166666666666671</v>
      </c>
      <c r="G35" s="12">
        <v>71</v>
      </c>
    </row>
    <row r="36" spans="1:7">
      <c r="A36" s="12">
        <v>11</v>
      </c>
      <c r="B36" s="12">
        <v>73.858409321175273</v>
      </c>
      <c r="C36" s="12">
        <v>2.141590678824727</v>
      </c>
      <c r="D36" s="12">
        <v>0.44145493236868144</v>
      </c>
      <c r="F36" s="12">
        <v>87.5</v>
      </c>
      <c r="G36" s="12">
        <v>76</v>
      </c>
    </row>
    <row r="37" spans="1:7" ht="13.5" thickBot="1">
      <c r="A37" s="13">
        <v>12</v>
      </c>
      <c r="B37" s="13">
        <v>65.920972644376889</v>
      </c>
      <c r="C37" s="13">
        <v>2.0790273556231114</v>
      </c>
      <c r="D37" s="13">
        <v>0.42855849614218178</v>
      </c>
      <c r="F37" s="13">
        <v>95.833333333333343</v>
      </c>
      <c r="G37" s="13">
        <v>77</v>
      </c>
    </row>
  </sheetData>
  <phoneticPr fontId="7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54"/>
  <sheetViews>
    <sheetView topLeftCell="A2" workbookViewId="0">
      <selection activeCell="C54" sqref="C54"/>
    </sheetView>
  </sheetViews>
  <sheetFormatPr defaultRowHeight="12.75"/>
  <cols>
    <col min="1" max="1" width="8.5703125" customWidth="1"/>
  </cols>
  <sheetData>
    <row r="1" spans="1:10">
      <c r="A1" t="s">
        <v>145</v>
      </c>
    </row>
    <row r="2" spans="1:10">
      <c r="A2" t="s">
        <v>146</v>
      </c>
    </row>
    <row r="3" spans="1:10">
      <c r="A3" t="s">
        <v>147</v>
      </c>
    </row>
    <row r="5" spans="1:10" ht="15.75">
      <c r="A5" s="7" t="s">
        <v>0</v>
      </c>
      <c r="B5" s="2" t="s">
        <v>2</v>
      </c>
      <c r="C5" s="2" t="s">
        <v>121</v>
      </c>
      <c r="D5" s="2" t="s">
        <v>122</v>
      </c>
      <c r="E5" s="2" t="s">
        <v>123</v>
      </c>
      <c r="F5" s="2" t="s">
        <v>124</v>
      </c>
      <c r="G5" s="3" t="s">
        <v>148</v>
      </c>
      <c r="H5" s="2" t="s">
        <v>149</v>
      </c>
      <c r="I5" s="39" t="s">
        <v>125</v>
      </c>
      <c r="J5" s="39" t="s">
        <v>17</v>
      </c>
    </row>
    <row r="6" spans="1:10">
      <c r="A6" s="8">
        <v>1</v>
      </c>
      <c r="B6" s="4">
        <v>23</v>
      </c>
      <c r="C6" s="4">
        <v>10</v>
      </c>
      <c r="D6" s="4">
        <v>7</v>
      </c>
      <c r="E6" s="40">
        <f t="shared" ref="E6:E15" si="0">C6*B6</f>
        <v>230</v>
      </c>
      <c r="F6" s="40">
        <f t="shared" ref="F6:F15" si="1">D6*B6</f>
        <v>161</v>
      </c>
      <c r="G6" s="40">
        <f t="shared" ref="G6:G15" si="2">C6^2</f>
        <v>100</v>
      </c>
      <c r="H6" s="40">
        <f t="shared" ref="H6:H15" si="3">D6^2</f>
        <v>49</v>
      </c>
      <c r="I6" s="31">
        <f t="shared" ref="I6:I15" si="4">C6*D6</f>
        <v>70</v>
      </c>
      <c r="J6">
        <f>B6^2</f>
        <v>529</v>
      </c>
    </row>
    <row r="7" spans="1:10">
      <c r="A7" s="8">
        <v>2</v>
      </c>
      <c r="B7" s="4">
        <v>7</v>
      </c>
      <c r="C7" s="4">
        <v>2</v>
      </c>
      <c r="D7" s="4">
        <v>3</v>
      </c>
      <c r="E7" s="38">
        <f t="shared" si="0"/>
        <v>14</v>
      </c>
      <c r="F7" s="38">
        <f t="shared" si="1"/>
        <v>21</v>
      </c>
      <c r="G7" s="38">
        <f t="shared" si="2"/>
        <v>4</v>
      </c>
      <c r="H7" s="38">
        <f t="shared" si="3"/>
        <v>9</v>
      </c>
      <c r="I7" s="28">
        <f t="shared" si="4"/>
        <v>6</v>
      </c>
      <c r="J7">
        <f t="shared" ref="J7:J15" si="5">B7^2</f>
        <v>49</v>
      </c>
    </row>
    <row r="8" spans="1:10">
      <c r="A8" s="8">
        <v>3</v>
      </c>
      <c r="B8" s="4">
        <v>15</v>
      </c>
      <c r="C8" s="4">
        <v>4</v>
      </c>
      <c r="D8" s="4">
        <v>2</v>
      </c>
      <c r="E8" s="38">
        <f t="shared" si="0"/>
        <v>60</v>
      </c>
      <c r="F8" s="38">
        <f t="shared" si="1"/>
        <v>30</v>
      </c>
      <c r="G8" s="38">
        <f t="shared" si="2"/>
        <v>16</v>
      </c>
      <c r="H8" s="38">
        <f t="shared" si="3"/>
        <v>4</v>
      </c>
      <c r="I8" s="28">
        <f t="shared" si="4"/>
        <v>8</v>
      </c>
      <c r="J8">
        <f t="shared" si="5"/>
        <v>225</v>
      </c>
    </row>
    <row r="9" spans="1:10">
      <c r="A9" s="8">
        <v>4</v>
      </c>
      <c r="B9" s="4">
        <v>17</v>
      </c>
      <c r="C9" s="4">
        <v>6</v>
      </c>
      <c r="D9" s="4">
        <v>4</v>
      </c>
      <c r="E9" s="38">
        <f t="shared" si="0"/>
        <v>102</v>
      </c>
      <c r="F9" s="38">
        <f t="shared" si="1"/>
        <v>68</v>
      </c>
      <c r="G9" s="38">
        <f t="shared" si="2"/>
        <v>36</v>
      </c>
      <c r="H9" s="38">
        <f t="shared" si="3"/>
        <v>16</v>
      </c>
      <c r="I9" s="28">
        <f t="shared" si="4"/>
        <v>24</v>
      </c>
      <c r="J9">
        <f t="shared" si="5"/>
        <v>289</v>
      </c>
    </row>
    <row r="10" spans="1:10">
      <c r="A10" s="8">
        <v>5</v>
      </c>
      <c r="B10" s="4">
        <v>23</v>
      </c>
      <c r="C10" s="4">
        <v>8</v>
      </c>
      <c r="D10" s="4">
        <v>6</v>
      </c>
      <c r="E10" s="38">
        <f t="shared" si="0"/>
        <v>184</v>
      </c>
      <c r="F10" s="38">
        <f t="shared" si="1"/>
        <v>138</v>
      </c>
      <c r="G10" s="38">
        <f t="shared" si="2"/>
        <v>64</v>
      </c>
      <c r="H10" s="38">
        <f t="shared" si="3"/>
        <v>36</v>
      </c>
      <c r="I10" s="28">
        <f t="shared" si="4"/>
        <v>48</v>
      </c>
      <c r="J10">
        <f t="shared" si="5"/>
        <v>529</v>
      </c>
    </row>
    <row r="11" spans="1:10">
      <c r="A11" s="8">
        <v>6</v>
      </c>
      <c r="B11" s="4">
        <v>22</v>
      </c>
      <c r="C11" s="4">
        <v>7</v>
      </c>
      <c r="D11" s="4">
        <v>5</v>
      </c>
      <c r="E11" s="38">
        <f t="shared" si="0"/>
        <v>154</v>
      </c>
      <c r="F11" s="38">
        <f t="shared" si="1"/>
        <v>110</v>
      </c>
      <c r="G11" s="38">
        <f t="shared" si="2"/>
        <v>49</v>
      </c>
      <c r="H11" s="38">
        <f t="shared" si="3"/>
        <v>25</v>
      </c>
      <c r="I11" s="28">
        <f t="shared" si="4"/>
        <v>35</v>
      </c>
      <c r="J11">
        <f t="shared" si="5"/>
        <v>484</v>
      </c>
    </row>
    <row r="12" spans="1:10">
      <c r="A12" s="8">
        <v>7</v>
      </c>
      <c r="B12" s="4">
        <v>10</v>
      </c>
      <c r="C12" s="4">
        <v>4</v>
      </c>
      <c r="D12" s="4">
        <v>3</v>
      </c>
      <c r="E12" s="38">
        <f t="shared" si="0"/>
        <v>40</v>
      </c>
      <c r="F12" s="38">
        <f t="shared" si="1"/>
        <v>30</v>
      </c>
      <c r="G12" s="38">
        <f t="shared" si="2"/>
        <v>16</v>
      </c>
      <c r="H12" s="38">
        <f t="shared" si="3"/>
        <v>9</v>
      </c>
      <c r="I12" s="28">
        <f t="shared" si="4"/>
        <v>12</v>
      </c>
      <c r="J12">
        <f t="shared" si="5"/>
        <v>100</v>
      </c>
    </row>
    <row r="13" spans="1:10">
      <c r="A13" s="8">
        <v>8</v>
      </c>
      <c r="B13" s="4">
        <v>14</v>
      </c>
      <c r="C13" s="4">
        <v>6</v>
      </c>
      <c r="D13" s="4">
        <v>3</v>
      </c>
      <c r="E13" s="38">
        <f t="shared" si="0"/>
        <v>84</v>
      </c>
      <c r="F13" s="38">
        <f t="shared" si="1"/>
        <v>42</v>
      </c>
      <c r="G13" s="38">
        <f t="shared" si="2"/>
        <v>36</v>
      </c>
      <c r="H13" s="38">
        <f t="shared" si="3"/>
        <v>9</v>
      </c>
      <c r="I13" s="28">
        <f t="shared" si="4"/>
        <v>18</v>
      </c>
      <c r="J13">
        <f t="shared" si="5"/>
        <v>196</v>
      </c>
    </row>
    <row r="14" spans="1:10">
      <c r="A14" s="8">
        <v>9</v>
      </c>
      <c r="B14" s="4">
        <v>20</v>
      </c>
      <c r="C14" s="4">
        <v>7</v>
      </c>
      <c r="D14" s="4">
        <v>4</v>
      </c>
      <c r="E14" s="38">
        <f t="shared" si="0"/>
        <v>140</v>
      </c>
      <c r="F14" s="38">
        <f t="shared" si="1"/>
        <v>80</v>
      </c>
      <c r="G14" s="38">
        <f t="shared" si="2"/>
        <v>49</v>
      </c>
      <c r="H14" s="38">
        <f t="shared" si="3"/>
        <v>16</v>
      </c>
      <c r="I14" s="28">
        <f t="shared" si="4"/>
        <v>28</v>
      </c>
      <c r="J14">
        <f t="shared" si="5"/>
        <v>400</v>
      </c>
    </row>
    <row r="15" spans="1:10">
      <c r="A15" s="9">
        <v>10</v>
      </c>
      <c r="B15" s="5">
        <v>19</v>
      </c>
      <c r="C15" s="5">
        <v>6</v>
      </c>
      <c r="D15" s="5">
        <v>3</v>
      </c>
      <c r="E15" s="5">
        <f t="shared" si="0"/>
        <v>114</v>
      </c>
      <c r="F15" s="5">
        <f t="shared" si="1"/>
        <v>57</v>
      </c>
      <c r="G15" s="5">
        <f t="shared" si="2"/>
        <v>36</v>
      </c>
      <c r="H15" s="5">
        <f t="shared" si="3"/>
        <v>9</v>
      </c>
      <c r="I15" s="22">
        <f t="shared" si="4"/>
        <v>18</v>
      </c>
      <c r="J15" s="22">
        <f t="shared" si="5"/>
        <v>361</v>
      </c>
    </row>
    <row r="16" spans="1:10">
      <c r="A16" s="10" t="s">
        <v>8</v>
      </c>
      <c r="B16">
        <f t="shared" ref="B16:J16" si="6">SUM(B6:B15)</f>
        <v>170</v>
      </c>
      <c r="C16">
        <f t="shared" si="6"/>
        <v>60</v>
      </c>
      <c r="D16">
        <f t="shared" si="6"/>
        <v>40</v>
      </c>
      <c r="E16">
        <f t="shared" si="6"/>
        <v>1122</v>
      </c>
      <c r="F16">
        <f t="shared" si="6"/>
        <v>737</v>
      </c>
      <c r="G16">
        <f t="shared" si="6"/>
        <v>406</v>
      </c>
      <c r="H16">
        <f t="shared" si="6"/>
        <v>182</v>
      </c>
      <c r="I16">
        <f t="shared" si="6"/>
        <v>267</v>
      </c>
      <c r="J16">
        <f t="shared" si="6"/>
        <v>3162</v>
      </c>
    </row>
    <row r="19" spans="1:16">
      <c r="B19">
        <v>10</v>
      </c>
      <c r="C19">
        <f>C16</f>
        <v>60</v>
      </c>
      <c r="D19">
        <f>D16</f>
        <v>40</v>
      </c>
      <c r="F19" t="s">
        <v>126</v>
      </c>
      <c r="H19" s="41">
        <f>B16</f>
        <v>170</v>
      </c>
    </row>
    <row r="20" spans="1:16">
      <c r="B20">
        <f>C16</f>
        <v>60</v>
      </c>
      <c r="C20">
        <f>G16</f>
        <v>406</v>
      </c>
      <c r="D20">
        <f>I16</f>
        <v>267</v>
      </c>
      <c r="F20" t="s">
        <v>127</v>
      </c>
      <c r="G20" t="s">
        <v>129</v>
      </c>
      <c r="H20" s="41">
        <f>E16</f>
        <v>1122</v>
      </c>
    </row>
    <row r="21" spans="1:16">
      <c r="B21">
        <f>D16</f>
        <v>40</v>
      </c>
      <c r="C21">
        <f>I16</f>
        <v>267</v>
      </c>
      <c r="D21">
        <f>H16</f>
        <v>182</v>
      </c>
      <c r="F21" t="s">
        <v>128</v>
      </c>
      <c r="H21" s="41">
        <f>F16</f>
        <v>737</v>
      </c>
    </row>
    <row r="23" spans="1:16">
      <c r="B23">
        <f t="shared" ref="B23:D25" si="7">B19</f>
        <v>10</v>
      </c>
      <c r="C23">
        <f t="shared" si="7"/>
        <v>60</v>
      </c>
      <c r="D23">
        <f t="shared" si="7"/>
        <v>40</v>
      </c>
      <c r="F23" s="41">
        <f>H19</f>
        <v>170</v>
      </c>
      <c r="G23">
        <f t="shared" ref="G23:H25" si="8">C19</f>
        <v>60</v>
      </c>
      <c r="H23">
        <f t="shared" si="8"/>
        <v>40</v>
      </c>
      <c r="J23">
        <f>B23</f>
        <v>10</v>
      </c>
      <c r="K23" s="41">
        <f>H19</f>
        <v>170</v>
      </c>
      <c r="L23">
        <f>D23</f>
        <v>40</v>
      </c>
      <c r="N23">
        <f t="shared" ref="N23:O25" si="9">B23</f>
        <v>10</v>
      </c>
      <c r="O23">
        <f t="shared" si="9"/>
        <v>60</v>
      </c>
      <c r="P23" s="41">
        <f>H19</f>
        <v>170</v>
      </c>
    </row>
    <row r="24" spans="1:16">
      <c r="A24" s="4" t="s">
        <v>131</v>
      </c>
      <c r="B24">
        <f t="shared" si="7"/>
        <v>60</v>
      </c>
      <c r="C24">
        <f t="shared" si="7"/>
        <v>406</v>
      </c>
      <c r="D24">
        <f t="shared" si="7"/>
        <v>267</v>
      </c>
      <c r="E24" s="4" t="s">
        <v>130</v>
      </c>
      <c r="F24" s="41">
        <f>H20</f>
        <v>1122</v>
      </c>
      <c r="G24">
        <f t="shared" si="8"/>
        <v>406</v>
      </c>
      <c r="H24">
        <f t="shared" si="8"/>
        <v>267</v>
      </c>
      <c r="I24" s="4" t="s">
        <v>132</v>
      </c>
      <c r="J24">
        <f>B24</f>
        <v>60</v>
      </c>
      <c r="K24" s="41">
        <f>H20</f>
        <v>1122</v>
      </c>
      <c r="L24">
        <f>D24</f>
        <v>267</v>
      </c>
      <c r="M24" s="4" t="s">
        <v>133</v>
      </c>
      <c r="N24">
        <f t="shared" si="9"/>
        <v>60</v>
      </c>
      <c r="O24">
        <f t="shared" si="9"/>
        <v>406</v>
      </c>
      <c r="P24" s="41">
        <f>H20</f>
        <v>1122</v>
      </c>
    </row>
    <row r="25" spans="1:16">
      <c r="B25">
        <f t="shared" si="7"/>
        <v>40</v>
      </c>
      <c r="C25">
        <f t="shared" si="7"/>
        <v>267</v>
      </c>
      <c r="D25">
        <f t="shared" si="7"/>
        <v>182</v>
      </c>
      <c r="F25" s="41">
        <f>H21</f>
        <v>737</v>
      </c>
      <c r="G25">
        <f t="shared" si="8"/>
        <v>267</v>
      </c>
      <c r="H25">
        <f t="shared" si="8"/>
        <v>182</v>
      </c>
      <c r="J25">
        <f>B25</f>
        <v>40</v>
      </c>
      <c r="K25" s="41">
        <f>H21</f>
        <v>737</v>
      </c>
      <c r="L25">
        <f>D25</f>
        <v>182</v>
      </c>
      <c r="N25">
        <f t="shared" si="9"/>
        <v>40</v>
      </c>
      <c r="O25">
        <f t="shared" si="9"/>
        <v>267</v>
      </c>
      <c r="P25" s="41">
        <f>H21</f>
        <v>737</v>
      </c>
    </row>
    <row r="27" spans="1:16">
      <c r="A27" t="s">
        <v>134</v>
      </c>
      <c r="B27">
        <f>(B23*C24*D25)+(C23*D24*B25)+(D23*C25*B24)-(B25*C24*D23)-(C25*D24*B23)-(D25*C23*B24)</f>
        <v>2830</v>
      </c>
      <c r="E27" t="s">
        <v>135</v>
      </c>
      <c r="F27">
        <f>(F23*G24*H25)+(G23*H24*F25)+(H23*G25*F24)-(F25*G24*H23)-(G25*H24*F23)-(H25*G23*F24)</f>
        <v>11090</v>
      </c>
      <c r="I27" t="s">
        <v>139</v>
      </c>
      <c r="J27">
        <f>(J23*K24*L25)+(K23*L24*J25)+(L23*K25*J24)-(J25*K24*L23)-(K25*L24*J23)-(L25*K23*J24)</f>
        <v>7050</v>
      </c>
      <c r="M27" t="s">
        <v>140</v>
      </c>
      <c r="N27">
        <f>(N23*O24*P25)+(O23*P24*N25)+(P23*O25*N24)-(N25*O24*P23)-(O25*P24*N23)-(P25*O23*N24)</f>
        <v>-1320</v>
      </c>
    </row>
    <row r="30" spans="1:16">
      <c r="A30" s="4" t="s">
        <v>136</v>
      </c>
      <c r="B30" s="42">
        <f>F27/$B$27</f>
        <v>3.9187279151943462</v>
      </c>
      <c r="E30" s="4" t="s">
        <v>137</v>
      </c>
      <c r="F30" s="43">
        <f>J27/$B$27</f>
        <v>2.4911660777385158</v>
      </c>
      <c r="I30" s="4" t="s">
        <v>138</v>
      </c>
      <c r="J30" s="44">
        <f>N27/$B$27</f>
        <v>-0.46643109540636041</v>
      </c>
    </row>
    <row r="32" spans="1:16">
      <c r="A32" t="s">
        <v>141</v>
      </c>
      <c r="D32" s="8" t="s">
        <v>142</v>
      </c>
      <c r="E32">
        <f>B30</f>
        <v>3.9187279151943462</v>
      </c>
      <c r="F32" t="s">
        <v>144</v>
      </c>
      <c r="G32">
        <f>F30</f>
        <v>2.4911660777385158</v>
      </c>
      <c r="H32" t="s">
        <v>143</v>
      </c>
      <c r="I32">
        <f>J30</f>
        <v>-0.46643109540636041</v>
      </c>
      <c r="J32" t="s">
        <v>118</v>
      </c>
    </row>
    <row r="35" spans="1:7">
      <c r="E35">
        <f>E16-1/10*C16*B16</f>
        <v>102</v>
      </c>
    </row>
    <row r="38" spans="1:7">
      <c r="E38">
        <f>F16-1/10*D16*B16</f>
        <v>57</v>
      </c>
    </row>
    <row r="41" spans="1:7">
      <c r="E41">
        <f>J16-1/10*B16^2</f>
        <v>272</v>
      </c>
    </row>
    <row r="45" spans="1:7" ht="14.25">
      <c r="F45">
        <f>(F30*E35+J30*E38)/E41</f>
        <v>0.83644252754105175</v>
      </c>
      <c r="G45" t="s">
        <v>153</v>
      </c>
    </row>
    <row r="48" spans="1:7">
      <c r="A48" t="s">
        <v>150</v>
      </c>
      <c r="B48">
        <f>F45^(1/2)</f>
        <v>0.91457231947017281</v>
      </c>
      <c r="C48" t="s">
        <v>154</v>
      </c>
    </row>
    <row r="50" spans="2:5" ht="13.5" thickBot="1"/>
    <row r="51" spans="2:5">
      <c r="B51" s="14"/>
      <c r="C51" s="14" t="s">
        <v>2</v>
      </c>
      <c r="D51" s="14" t="s">
        <v>151</v>
      </c>
      <c r="E51" s="14" t="s">
        <v>118</v>
      </c>
    </row>
    <row r="52" spans="2:5">
      <c r="B52" s="12" t="s">
        <v>2</v>
      </c>
      <c r="C52" s="12">
        <v>1</v>
      </c>
      <c r="D52" s="12"/>
      <c r="E52" s="12"/>
    </row>
    <row r="53" spans="2:5">
      <c r="B53" s="12" t="s">
        <v>151</v>
      </c>
      <c r="C53" s="12">
        <v>0.91187813831149311</v>
      </c>
      <c r="D53" s="12">
        <v>1</v>
      </c>
      <c r="E53" s="12"/>
    </row>
    <row r="54" spans="2:5" ht="13.5" thickBot="1">
      <c r="B54" s="13" t="s">
        <v>118</v>
      </c>
      <c r="C54" s="13">
        <v>0.73684995824290234</v>
      </c>
      <c r="D54" s="13">
        <v>0.84873772817360749</v>
      </c>
      <c r="E54" s="13">
        <v>1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oleObjects>
    <oleObject progId="Equation.3" shapeId="10246" r:id="rId4"/>
    <oleObject progId="Equation.3" shapeId="10247" r:id="rId5"/>
    <oleObject progId="Equation.3" shapeId="10248" r:id="rId6"/>
    <oleObject progId="Equation.3" shapeId="10249" r:id="rId7"/>
  </oleObjects>
</worksheet>
</file>

<file path=xl/worksheets/sheet14.xml><?xml version="1.0" encoding="utf-8"?>
<worksheet xmlns="http://schemas.openxmlformats.org/spreadsheetml/2006/main" xmlns:r="http://schemas.openxmlformats.org/officeDocument/2006/relationships">
  <dimension ref="A1:I35"/>
  <sheetViews>
    <sheetView topLeftCell="A2" workbookViewId="0">
      <selection activeCell="E12" sqref="E12"/>
    </sheetView>
  </sheetViews>
  <sheetFormatPr defaultRowHeight="12.75"/>
  <sheetData>
    <row r="1" spans="1:9">
      <c r="A1" t="s">
        <v>22</v>
      </c>
    </row>
    <row r="2" spans="1:9" ht="13.5" thickBot="1"/>
    <row r="3" spans="1:9">
      <c r="A3" s="15" t="s">
        <v>23</v>
      </c>
      <c r="B3" s="15"/>
    </row>
    <row r="4" spans="1:9">
      <c r="A4" s="12" t="s">
        <v>24</v>
      </c>
      <c r="B4" s="12">
        <v>0.9145723194701727</v>
      </c>
    </row>
    <row r="5" spans="1:9">
      <c r="A5" s="12" t="s">
        <v>25</v>
      </c>
      <c r="B5" s="12">
        <v>0.83644252754105164</v>
      </c>
    </row>
    <row r="6" spans="1:9">
      <c r="A6" s="12" t="s">
        <v>26</v>
      </c>
      <c r="B6" s="12">
        <v>0.78971182112420923</v>
      </c>
    </row>
    <row r="7" spans="1:9">
      <c r="A7" s="12" t="s">
        <v>27</v>
      </c>
      <c r="B7" s="12">
        <v>2.5209871226744816</v>
      </c>
    </row>
    <row r="8" spans="1:9" ht="13.5" thickBot="1">
      <c r="A8" s="13" t="s">
        <v>28</v>
      </c>
      <c r="B8" s="13">
        <v>10</v>
      </c>
    </row>
    <row r="10" spans="1:9" ht="13.5" thickBot="1">
      <c r="A10" t="s">
        <v>29</v>
      </c>
    </row>
    <row r="11" spans="1:9">
      <c r="A11" s="14"/>
      <c r="B11" s="14" t="s">
        <v>34</v>
      </c>
      <c r="C11" s="14" t="s">
        <v>35</v>
      </c>
      <c r="D11" s="14" t="s">
        <v>36</v>
      </c>
      <c r="E11" s="14" t="s">
        <v>37</v>
      </c>
      <c r="F11" s="14" t="s">
        <v>38</v>
      </c>
    </row>
    <row r="12" spans="1:9">
      <c r="A12" s="12" t="s">
        <v>30</v>
      </c>
      <c r="B12" s="12">
        <v>2</v>
      </c>
      <c r="C12" s="12">
        <v>227.51236749116606</v>
      </c>
      <c r="D12" s="12">
        <v>113.75618374558303</v>
      </c>
      <c r="E12" s="12">
        <v>17.899205718824458</v>
      </c>
      <c r="F12" s="12">
        <v>1.7694828873282523E-3</v>
      </c>
    </row>
    <row r="13" spans="1:9">
      <c r="A13" s="12" t="s">
        <v>31</v>
      </c>
      <c r="B13" s="12">
        <v>7</v>
      </c>
      <c r="C13" s="12">
        <v>44.487632508833933</v>
      </c>
      <c r="D13" s="12">
        <v>6.3553760726905617</v>
      </c>
      <c r="E13" s="12"/>
      <c r="F13" s="12"/>
    </row>
    <row r="14" spans="1:9" ht="13.5" thickBot="1">
      <c r="A14" s="13" t="s">
        <v>32</v>
      </c>
      <c r="B14" s="13">
        <v>9</v>
      </c>
      <c r="C14" s="13">
        <v>272</v>
      </c>
      <c r="D14" s="13"/>
      <c r="E14" s="13"/>
      <c r="F14" s="13"/>
    </row>
    <row r="15" spans="1:9" ht="13.5" thickBot="1"/>
    <row r="16" spans="1:9">
      <c r="A16" s="14"/>
      <c r="B16" s="14" t="s">
        <v>39</v>
      </c>
      <c r="C16" s="14" t="s">
        <v>27</v>
      </c>
      <c r="D16" s="14" t="s">
        <v>40</v>
      </c>
      <c r="E16" s="14" t="s">
        <v>41</v>
      </c>
      <c r="F16" s="14" t="s">
        <v>42</v>
      </c>
      <c r="G16" s="14" t="s">
        <v>43</v>
      </c>
      <c r="H16" s="14" t="s">
        <v>44</v>
      </c>
      <c r="I16" s="14" t="s">
        <v>45</v>
      </c>
    </row>
    <row r="17" spans="1:9">
      <c r="A17" s="12" t="s">
        <v>33</v>
      </c>
      <c r="B17" s="12">
        <v>3.9187279151943448</v>
      </c>
      <c r="C17" s="12">
        <v>2.4177672669881316</v>
      </c>
      <c r="D17" s="12">
        <v>1.6208044375073347</v>
      </c>
      <c r="E17" s="12">
        <v>0.14909070928881074</v>
      </c>
      <c r="F17" s="12">
        <v>-1.7983831974772482</v>
      </c>
      <c r="G17" s="12">
        <v>9.6358390278659378</v>
      </c>
      <c r="H17" s="12">
        <v>-1.7983831974772482</v>
      </c>
      <c r="I17" s="12">
        <v>9.6358390278659378</v>
      </c>
    </row>
    <row r="18" spans="1:9">
      <c r="A18" s="12" t="s">
        <v>151</v>
      </c>
      <c r="B18" s="12">
        <v>2.4911660777385158</v>
      </c>
      <c r="C18" s="12">
        <v>0.7028922420144299</v>
      </c>
      <c r="D18" s="12">
        <v>3.5441649926296583</v>
      </c>
      <c r="E18" s="12">
        <v>9.4171112071695911E-3</v>
      </c>
      <c r="F18" s="12">
        <v>0.82909003646705703</v>
      </c>
      <c r="G18" s="12">
        <v>4.1532421190099749</v>
      </c>
      <c r="H18" s="12">
        <v>0.82909003646705703</v>
      </c>
      <c r="I18" s="12">
        <v>4.1532421190099749</v>
      </c>
    </row>
    <row r="19" spans="1:9" ht="13.5" thickBot="1">
      <c r="A19" s="13" t="s">
        <v>118</v>
      </c>
      <c r="B19" s="13">
        <v>-0.46643109540636002</v>
      </c>
      <c r="C19" s="13">
        <v>1.0163805027169006</v>
      </c>
      <c r="D19" s="13">
        <v>-0.45891385574549753</v>
      </c>
      <c r="E19" s="13">
        <v>0.66020564275056337</v>
      </c>
      <c r="F19" s="13">
        <v>-2.8697890803228039</v>
      </c>
      <c r="G19" s="13">
        <v>1.9369268895100837</v>
      </c>
      <c r="H19" s="13">
        <v>-2.8697890803228039</v>
      </c>
      <c r="I19" s="13">
        <v>1.9369268895100837</v>
      </c>
    </row>
    <row r="23" spans="1:9">
      <c r="A23" t="s">
        <v>46</v>
      </c>
      <c r="F23" t="s">
        <v>50</v>
      </c>
    </row>
    <row r="24" spans="1:9" ht="13.5" thickBot="1"/>
    <row r="25" spans="1:9">
      <c r="A25" s="14" t="s">
        <v>47</v>
      </c>
      <c r="B25" s="14" t="s">
        <v>48</v>
      </c>
      <c r="C25" s="14" t="s">
        <v>49</v>
      </c>
      <c r="D25" s="14" t="s">
        <v>152</v>
      </c>
      <c r="F25" s="14" t="s">
        <v>51</v>
      </c>
      <c r="G25" s="14" t="s">
        <v>2</v>
      </c>
    </row>
    <row r="26" spans="1:9">
      <c r="A26" s="12">
        <v>1</v>
      </c>
      <c r="B26" s="12">
        <v>25.565371024734983</v>
      </c>
      <c r="C26" s="12">
        <v>-2.5653710247349828</v>
      </c>
      <c r="D26" s="12">
        <v>-1.1538564779439766</v>
      </c>
      <c r="F26" s="12">
        <v>5</v>
      </c>
      <c r="G26" s="12">
        <v>7</v>
      </c>
    </row>
    <row r="27" spans="1:9">
      <c r="A27" s="12">
        <v>2</v>
      </c>
      <c r="B27" s="12">
        <v>7.5017667844522968</v>
      </c>
      <c r="C27" s="12">
        <v>-0.50176678445229683</v>
      </c>
      <c r="D27" s="12">
        <v>-0.22568542681548848</v>
      </c>
      <c r="F27" s="12">
        <v>15</v>
      </c>
      <c r="G27" s="12">
        <v>10</v>
      </c>
    </row>
    <row r="28" spans="1:9">
      <c r="A28" s="12">
        <v>3</v>
      </c>
      <c r="B28" s="12">
        <v>12.950530035335689</v>
      </c>
      <c r="C28" s="12">
        <v>2.0494699646643113</v>
      </c>
      <c r="D28" s="12">
        <v>0.92181371516185451</v>
      </c>
      <c r="F28" s="12">
        <v>25</v>
      </c>
      <c r="G28" s="12">
        <v>14</v>
      </c>
    </row>
    <row r="29" spans="1:9">
      <c r="A29" s="12">
        <v>4</v>
      </c>
      <c r="B29" s="12">
        <v>17</v>
      </c>
      <c r="C29" s="12">
        <v>0</v>
      </c>
      <c r="D29" s="12">
        <v>0</v>
      </c>
      <c r="F29" s="12">
        <v>35</v>
      </c>
      <c r="G29" s="12">
        <v>15</v>
      </c>
    </row>
    <row r="30" spans="1:9">
      <c r="A30" s="12">
        <v>5</v>
      </c>
      <c r="B30" s="12">
        <v>21.049469964664311</v>
      </c>
      <c r="C30" s="12">
        <v>1.9505300353356887</v>
      </c>
      <c r="D30" s="12">
        <v>0.87731236339541985</v>
      </c>
      <c r="F30" s="12">
        <v>45</v>
      </c>
      <c r="G30" s="12">
        <v>17</v>
      </c>
    </row>
    <row r="31" spans="1:9">
      <c r="A31" s="12">
        <v>6</v>
      </c>
      <c r="B31" s="12">
        <v>19.024734982332156</v>
      </c>
      <c r="C31" s="12">
        <v>2.9752650176678443</v>
      </c>
      <c r="D31" s="12">
        <v>1.338219220976347</v>
      </c>
      <c r="F31" s="12">
        <v>55</v>
      </c>
      <c r="G31" s="12">
        <v>19</v>
      </c>
    </row>
    <row r="32" spans="1:9">
      <c r="A32" s="12">
        <v>7</v>
      </c>
      <c r="B32" s="12">
        <v>12.484098939929329</v>
      </c>
      <c r="C32" s="12">
        <v>-2.4840989399293285</v>
      </c>
      <c r="D32" s="12">
        <v>-1.1173017961358338</v>
      </c>
      <c r="F32" s="12">
        <v>65</v>
      </c>
      <c r="G32" s="12">
        <v>20</v>
      </c>
    </row>
    <row r="33" spans="1:7">
      <c r="A33" s="12">
        <v>8</v>
      </c>
      <c r="B33" s="12">
        <v>17.46643109540636</v>
      </c>
      <c r="C33" s="12">
        <v>-3.4664310954063602</v>
      </c>
      <c r="D33" s="12">
        <v>-1.5591366458168605</v>
      </c>
      <c r="F33" s="12">
        <v>75</v>
      </c>
      <c r="G33" s="12">
        <v>22</v>
      </c>
    </row>
    <row r="34" spans="1:7">
      <c r="A34" s="12">
        <v>9</v>
      </c>
      <c r="B34" s="12">
        <v>19.491166077738516</v>
      </c>
      <c r="C34" s="12">
        <v>0.50883392226148416</v>
      </c>
      <c r="D34" s="12">
        <v>0.22886409479880526</v>
      </c>
      <c r="F34" s="12">
        <v>85</v>
      </c>
      <c r="G34" s="12">
        <v>23</v>
      </c>
    </row>
    <row r="35" spans="1:7" ht="13.5" thickBot="1">
      <c r="A35" s="13">
        <v>10</v>
      </c>
      <c r="B35" s="13">
        <v>17.46643109540636</v>
      </c>
      <c r="C35" s="13">
        <v>1.5335689045936398</v>
      </c>
      <c r="D35" s="13">
        <v>0.68977095237973252</v>
      </c>
      <c r="F35" s="13">
        <v>95</v>
      </c>
      <c r="G35" s="13">
        <v>23</v>
      </c>
    </row>
  </sheetData>
  <phoneticPr fontId="7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2:F13"/>
  <sheetViews>
    <sheetView workbookViewId="0">
      <selection activeCell="M30" sqref="M30"/>
    </sheetView>
  </sheetViews>
  <sheetFormatPr defaultRowHeight="12.75"/>
  <sheetData>
    <row r="2" spans="2:6">
      <c r="B2" t="s">
        <v>151</v>
      </c>
      <c r="C2" t="s">
        <v>118</v>
      </c>
      <c r="D2" t="s">
        <v>2</v>
      </c>
    </row>
    <row r="3" spans="2:6">
      <c r="B3">
        <v>2</v>
      </c>
      <c r="C3">
        <v>3</v>
      </c>
      <c r="D3">
        <v>5</v>
      </c>
    </row>
    <row r="4" spans="2:6">
      <c r="B4">
        <v>3</v>
      </c>
      <c r="C4">
        <v>4</v>
      </c>
      <c r="D4">
        <v>8</v>
      </c>
    </row>
    <row r="5" spans="2:6">
      <c r="B5">
        <v>5</v>
      </c>
      <c r="C5">
        <v>6</v>
      </c>
      <c r="D5">
        <v>8</v>
      </c>
    </row>
    <row r="6" spans="2:6">
      <c r="B6">
        <v>4</v>
      </c>
      <c r="C6">
        <v>5</v>
      </c>
      <c r="D6">
        <v>9</v>
      </c>
    </row>
    <row r="7" spans="2:6">
      <c r="B7">
        <v>6</v>
      </c>
      <c r="C7">
        <v>7</v>
      </c>
      <c r="D7">
        <v>9</v>
      </c>
    </row>
    <row r="8" spans="2:6">
      <c r="B8">
        <v>2</v>
      </c>
      <c r="C8">
        <v>6</v>
      </c>
      <c r="D8">
        <v>13</v>
      </c>
    </row>
    <row r="9" spans="2:6">
      <c r="B9">
        <v>3</v>
      </c>
      <c r="C9">
        <v>4</v>
      </c>
      <c r="D9">
        <v>6</v>
      </c>
    </row>
    <row r="10" spans="2:6">
      <c r="B10">
        <v>4</v>
      </c>
      <c r="C10">
        <v>5</v>
      </c>
      <c r="D10">
        <v>9</v>
      </c>
    </row>
    <row r="11" spans="2:6">
      <c r="B11">
        <v>5</v>
      </c>
      <c r="C11">
        <v>4</v>
      </c>
      <c r="D11">
        <v>4</v>
      </c>
    </row>
    <row r="12" spans="2:6">
      <c r="B12">
        <v>6</v>
      </c>
      <c r="C12">
        <v>3</v>
      </c>
      <c r="D12">
        <v>3</v>
      </c>
    </row>
    <row r="13" spans="2:6">
      <c r="F13" t="s">
        <v>157</v>
      </c>
    </row>
  </sheetData>
  <phoneticPr fontId="7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44"/>
  <sheetViews>
    <sheetView workbookViewId="0">
      <selection activeCell="A2" sqref="A2"/>
    </sheetView>
  </sheetViews>
  <sheetFormatPr defaultRowHeight="12.75"/>
  <cols>
    <col min="1" max="1" width="11.42578125" customWidth="1"/>
    <col min="2" max="2" width="9.5703125" bestFit="1" customWidth="1"/>
    <col min="10" max="10" width="9.85546875" customWidth="1"/>
  </cols>
  <sheetData>
    <row r="1" spans="1:8" ht="14.25">
      <c r="A1" s="34" t="s">
        <v>184</v>
      </c>
    </row>
    <row r="3" spans="1:8">
      <c r="A3" t="s">
        <v>175</v>
      </c>
    </row>
    <row r="5" spans="1:8" ht="14.25">
      <c r="A5" s="7" t="s">
        <v>174</v>
      </c>
      <c r="B5" s="2" t="s">
        <v>2</v>
      </c>
      <c r="C5" s="2" t="s">
        <v>1</v>
      </c>
      <c r="D5" s="2" t="s">
        <v>16</v>
      </c>
      <c r="E5" s="2" t="s">
        <v>158</v>
      </c>
      <c r="F5" s="2" t="s">
        <v>159</v>
      </c>
      <c r="G5" s="2" t="s">
        <v>15</v>
      </c>
      <c r="H5" s="3" t="s">
        <v>160</v>
      </c>
    </row>
    <row r="6" spans="1:8">
      <c r="A6" s="48">
        <v>1998</v>
      </c>
      <c r="B6" s="28">
        <v>23.2</v>
      </c>
      <c r="C6" s="28">
        <v>-5</v>
      </c>
      <c r="D6" s="28">
        <f>C6^2</f>
        <v>25</v>
      </c>
      <c r="E6" s="38">
        <f>C6^3</f>
        <v>-125</v>
      </c>
      <c r="F6" s="38">
        <f>C6^4</f>
        <v>625</v>
      </c>
      <c r="G6" s="38">
        <f>C6*B6</f>
        <v>-116</v>
      </c>
      <c r="H6" s="38">
        <f>D6*B6</f>
        <v>580</v>
      </c>
    </row>
    <row r="7" spans="1:8">
      <c r="A7" s="48">
        <v>1999</v>
      </c>
      <c r="B7" s="28">
        <v>31.4</v>
      </c>
      <c r="C7" s="28">
        <v>-4</v>
      </c>
      <c r="D7" s="28">
        <f t="shared" ref="D7:D16" si="0">C7^2</f>
        <v>16</v>
      </c>
      <c r="E7" s="38">
        <f t="shared" ref="E7:E16" si="1">C7^3</f>
        <v>-64</v>
      </c>
      <c r="F7" s="38">
        <f t="shared" ref="F7:F16" si="2">C7^4</f>
        <v>256</v>
      </c>
      <c r="G7" s="38">
        <f t="shared" ref="G7:G16" si="3">C7*B7</f>
        <v>-125.6</v>
      </c>
      <c r="H7" s="38">
        <f t="shared" ref="H7:H16" si="4">D7*B7</f>
        <v>502.4</v>
      </c>
    </row>
    <row r="8" spans="1:8">
      <c r="A8" s="48">
        <v>2000</v>
      </c>
      <c r="B8" s="28">
        <v>39.799999999999997</v>
      </c>
      <c r="C8" s="28">
        <v>-3</v>
      </c>
      <c r="D8" s="28">
        <f t="shared" si="0"/>
        <v>9</v>
      </c>
      <c r="E8" s="38">
        <f t="shared" si="1"/>
        <v>-27</v>
      </c>
      <c r="F8" s="38">
        <f t="shared" si="2"/>
        <v>81</v>
      </c>
      <c r="G8" s="38">
        <f t="shared" si="3"/>
        <v>-119.39999999999999</v>
      </c>
      <c r="H8" s="38">
        <f t="shared" si="4"/>
        <v>358.2</v>
      </c>
    </row>
    <row r="9" spans="1:8">
      <c r="A9" s="48">
        <v>2001</v>
      </c>
      <c r="B9" s="28">
        <v>50.2</v>
      </c>
      <c r="C9" s="28">
        <v>-2</v>
      </c>
      <c r="D9" s="28">
        <f t="shared" si="0"/>
        <v>4</v>
      </c>
      <c r="E9" s="38">
        <f t="shared" si="1"/>
        <v>-8</v>
      </c>
      <c r="F9" s="38">
        <f t="shared" si="2"/>
        <v>16</v>
      </c>
      <c r="G9" s="38">
        <f t="shared" si="3"/>
        <v>-100.4</v>
      </c>
      <c r="H9" s="38">
        <f t="shared" si="4"/>
        <v>200.8</v>
      </c>
    </row>
    <row r="10" spans="1:8">
      <c r="A10" s="48">
        <v>2002</v>
      </c>
      <c r="B10" s="28">
        <v>62.9</v>
      </c>
      <c r="C10" s="28">
        <v>-1</v>
      </c>
      <c r="D10" s="28">
        <f t="shared" si="0"/>
        <v>1</v>
      </c>
      <c r="E10" s="38">
        <f t="shared" si="1"/>
        <v>-1</v>
      </c>
      <c r="F10" s="38">
        <f t="shared" si="2"/>
        <v>1</v>
      </c>
      <c r="G10" s="38">
        <f t="shared" si="3"/>
        <v>-62.9</v>
      </c>
      <c r="H10" s="38">
        <f t="shared" si="4"/>
        <v>62.9</v>
      </c>
    </row>
    <row r="11" spans="1:8">
      <c r="A11" s="48">
        <v>2003</v>
      </c>
      <c r="B11" s="28">
        <v>76</v>
      </c>
      <c r="C11" s="28">
        <v>0</v>
      </c>
      <c r="D11" s="28">
        <f t="shared" si="0"/>
        <v>0</v>
      </c>
      <c r="E11" s="38">
        <f t="shared" si="1"/>
        <v>0</v>
      </c>
      <c r="F11" s="38">
        <f t="shared" si="2"/>
        <v>0</v>
      </c>
      <c r="G11" s="38">
        <f t="shared" si="3"/>
        <v>0</v>
      </c>
      <c r="H11" s="38">
        <f t="shared" si="4"/>
        <v>0</v>
      </c>
    </row>
    <row r="12" spans="1:8">
      <c r="A12" s="48">
        <v>2004</v>
      </c>
      <c r="B12" s="28">
        <v>92</v>
      </c>
      <c r="C12" s="28">
        <v>1</v>
      </c>
      <c r="D12" s="28">
        <f t="shared" si="0"/>
        <v>1</v>
      </c>
      <c r="E12" s="38">
        <f t="shared" si="1"/>
        <v>1</v>
      </c>
      <c r="F12" s="38">
        <f t="shared" si="2"/>
        <v>1</v>
      </c>
      <c r="G12" s="38">
        <f t="shared" si="3"/>
        <v>92</v>
      </c>
      <c r="H12" s="38">
        <f t="shared" si="4"/>
        <v>92</v>
      </c>
    </row>
    <row r="13" spans="1:8">
      <c r="A13" s="48">
        <v>2005</v>
      </c>
      <c r="B13" s="28">
        <v>105.7</v>
      </c>
      <c r="C13" s="28">
        <v>2</v>
      </c>
      <c r="D13" s="28">
        <f t="shared" si="0"/>
        <v>4</v>
      </c>
      <c r="E13" s="38">
        <f t="shared" si="1"/>
        <v>8</v>
      </c>
      <c r="F13" s="38">
        <f t="shared" si="2"/>
        <v>16</v>
      </c>
      <c r="G13" s="38">
        <f t="shared" si="3"/>
        <v>211.4</v>
      </c>
      <c r="H13" s="38">
        <f t="shared" si="4"/>
        <v>422.8</v>
      </c>
    </row>
    <row r="14" spans="1:8">
      <c r="A14" s="48">
        <v>2006</v>
      </c>
      <c r="B14" s="28">
        <v>122.8</v>
      </c>
      <c r="C14" s="28">
        <v>3</v>
      </c>
      <c r="D14" s="28">
        <f t="shared" si="0"/>
        <v>9</v>
      </c>
      <c r="E14" s="38">
        <f t="shared" si="1"/>
        <v>27</v>
      </c>
      <c r="F14" s="38">
        <f t="shared" si="2"/>
        <v>81</v>
      </c>
      <c r="G14" s="38">
        <f t="shared" si="3"/>
        <v>368.4</v>
      </c>
      <c r="H14" s="38">
        <f t="shared" si="4"/>
        <v>1105.2</v>
      </c>
    </row>
    <row r="15" spans="1:8">
      <c r="A15" s="48">
        <v>2007</v>
      </c>
      <c r="B15" s="28">
        <v>131.69999999999999</v>
      </c>
      <c r="C15" s="28">
        <v>4</v>
      </c>
      <c r="D15" s="28">
        <f t="shared" si="0"/>
        <v>16</v>
      </c>
      <c r="E15" s="38">
        <f t="shared" si="1"/>
        <v>64</v>
      </c>
      <c r="F15" s="38">
        <f t="shared" si="2"/>
        <v>256</v>
      </c>
      <c r="G15" s="38">
        <f t="shared" si="3"/>
        <v>526.79999999999995</v>
      </c>
      <c r="H15" s="38">
        <f t="shared" si="4"/>
        <v>2107.1999999999998</v>
      </c>
    </row>
    <row r="16" spans="1:8">
      <c r="A16" s="48">
        <v>2008</v>
      </c>
      <c r="B16" s="28">
        <v>151.1</v>
      </c>
      <c r="C16" s="28">
        <v>5</v>
      </c>
      <c r="D16" s="28">
        <f t="shared" si="0"/>
        <v>25</v>
      </c>
      <c r="E16" s="38">
        <f t="shared" si="1"/>
        <v>125</v>
      </c>
      <c r="F16" s="38">
        <f t="shared" si="2"/>
        <v>625</v>
      </c>
      <c r="G16" s="38">
        <f t="shared" si="3"/>
        <v>755.5</v>
      </c>
      <c r="H16" s="38">
        <f t="shared" si="4"/>
        <v>3777.5</v>
      </c>
    </row>
    <row r="17" spans="1:16">
      <c r="A17" s="49" t="s">
        <v>8</v>
      </c>
      <c r="B17" s="50">
        <f>SUM(B6:B16)</f>
        <v>886.80000000000007</v>
      </c>
      <c r="C17" s="50">
        <f t="shared" ref="C17:H17" si="5">SUM(C6:C16)</f>
        <v>0</v>
      </c>
      <c r="D17" s="50">
        <f t="shared" si="5"/>
        <v>110</v>
      </c>
      <c r="E17" s="50">
        <f t="shared" si="5"/>
        <v>0</v>
      </c>
      <c r="F17" s="50">
        <f t="shared" si="5"/>
        <v>1958</v>
      </c>
      <c r="G17" s="50">
        <f t="shared" si="5"/>
        <v>1429.8</v>
      </c>
      <c r="H17" s="50">
        <f t="shared" si="5"/>
        <v>9209</v>
      </c>
    </row>
    <row r="20" spans="1:16">
      <c r="B20">
        <v>11</v>
      </c>
      <c r="C20">
        <f>C17</f>
        <v>0</v>
      </c>
      <c r="D20">
        <f>D17</f>
        <v>110</v>
      </c>
      <c r="F20" t="s">
        <v>162</v>
      </c>
      <c r="H20" s="41">
        <f>B17</f>
        <v>886.80000000000007</v>
      </c>
    </row>
    <row r="21" spans="1:16">
      <c r="B21">
        <f>C17</f>
        <v>0</v>
      </c>
      <c r="C21">
        <f>D17</f>
        <v>110</v>
      </c>
      <c r="D21">
        <f>E17</f>
        <v>0</v>
      </c>
      <c r="F21" t="s">
        <v>163</v>
      </c>
      <c r="G21" t="s">
        <v>129</v>
      </c>
      <c r="H21" s="41">
        <f>G17</f>
        <v>1429.8</v>
      </c>
    </row>
    <row r="22" spans="1:16">
      <c r="B22">
        <f>D17</f>
        <v>110</v>
      </c>
      <c r="C22">
        <f>E17</f>
        <v>0</v>
      </c>
      <c r="D22">
        <f>F17</f>
        <v>1958</v>
      </c>
      <c r="F22" t="s">
        <v>164</v>
      </c>
      <c r="H22" s="41">
        <f>H17</f>
        <v>9209</v>
      </c>
    </row>
    <row r="24" spans="1:16">
      <c r="B24">
        <f t="shared" ref="B24:D26" si="6">B20</f>
        <v>11</v>
      </c>
      <c r="C24">
        <f t="shared" si="6"/>
        <v>0</v>
      </c>
      <c r="D24">
        <f t="shared" si="6"/>
        <v>110</v>
      </c>
      <c r="F24" s="41">
        <f>H20</f>
        <v>886.80000000000007</v>
      </c>
      <c r="G24">
        <f t="shared" ref="G24:H26" si="7">C20</f>
        <v>0</v>
      </c>
      <c r="H24">
        <f t="shared" si="7"/>
        <v>110</v>
      </c>
      <c r="J24">
        <f>B24</f>
        <v>11</v>
      </c>
      <c r="K24" s="41">
        <f>H20</f>
        <v>886.80000000000007</v>
      </c>
      <c r="L24">
        <f>D24</f>
        <v>110</v>
      </c>
      <c r="N24">
        <f t="shared" ref="N24:O26" si="8">B24</f>
        <v>11</v>
      </c>
      <c r="O24">
        <f t="shared" si="8"/>
        <v>0</v>
      </c>
      <c r="P24" s="41">
        <f>H20</f>
        <v>886.80000000000007</v>
      </c>
    </row>
    <row r="25" spans="1:16">
      <c r="A25" s="4" t="s">
        <v>131</v>
      </c>
      <c r="B25">
        <f t="shared" si="6"/>
        <v>0</v>
      </c>
      <c r="C25">
        <f t="shared" si="6"/>
        <v>110</v>
      </c>
      <c r="D25">
        <f t="shared" si="6"/>
        <v>0</v>
      </c>
      <c r="E25" s="4" t="s">
        <v>130</v>
      </c>
      <c r="F25" s="41">
        <f>H21</f>
        <v>1429.8</v>
      </c>
      <c r="G25">
        <f t="shared" si="7"/>
        <v>110</v>
      </c>
      <c r="H25">
        <f t="shared" si="7"/>
        <v>0</v>
      </c>
      <c r="I25" s="4" t="s">
        <v>132</v>
      </c>
      <c r="J25">
        <f>B25</f>
        <v>0</v>
      </c>
      <c r="K25" s="41">
        <f>H21</f>
        <v>1429.8</v>
      </c>
      <c r="L25">
        <f>D25</f>
        <v>0</v>
      </c>
      <c r="M25" s="4" t="s">
        <v>133</v>
      </c>
      <c r="N25">
        <f t="shared" si="8"/>
        <v>0</v>
      </c>
      <c r="O25">
        <f t="shared" si="8"/>
        <v>110</v>
      </c>
      <c r="P25" s="41">
        <f>H21</f>
        <v>1429.8</v>
      </c>
    </row>
    <row r="26" spans="1:16">
      <c r="B26">
        <f t="shared" si="6"/>
        <v>110</v>
      </c>
      <c r="C26">
        <f t="shared" si="6"/>
        <v>0</v>
      </c>
      <c r="D26">
        <f t="shared" si="6"/>
        <v>1958</v>
      </c>
      <c r="F26" s="41">
        <f>H22</f>
        <v>9209</v>
      </c>
      <c r="G26">
        <f t="shared" si="7"/>
        <v>0</v>
      </c>
      <c r="H26">
        <f t="shared" si="7"/>
        <v>1958</v>
      </c>
      <c r="J26">
        <f>B26</f>
        <v>110</v>
      </c>
      <c r="K26" s="41">
        <f>H22</f>
        <v>9209</v>
      </c>
      <c r="L26">
        <f>D26</f>
        <v>1958</v>
      </c>
      <c r="N26">
        <f t="shared" si="8"/>
        <v>110</v>
      </c>
      <c r="O26">
        <f t="shared" si="8"/>
        <v>0</v>
      </c>
      <c r="P26" s="41">
        <f>H22</f>
        <v>9209</v>
      </c>
    </row>
    <row r="28" spans="1:16">
      <c r="A28" t="s">
        <v>134</v>
      </c>
      <c r="B28">
        <f>(B24*C25*D26)+(C24*D25*B26)+(D24*C26*B25)-(B26*C25*D24)-(C26*D25*B24)-(D26*C24*B25)</f>
        <v>1038180</v>
      </c>
      <c r="E28" t="s">
        <v>135</v>
      </c>
      <c r="F28">
        <f>(F24*G25*H26)+(G24*H25*F26)+(H24*G26*F25)-(F26*G25*H24)-(G26*H25*F24)-(H26*G24*F25)</f>
        <v>79570084.00000003</v>
      </c>
      <c r="I28" t="s">
        <v>139</v>
      </c>
      <c r="J28">
        <f>(J24*K25*L26)+(K24*L25*J26)+(L24*K26*J25)-(J26*K25*L24)-(K26*L25*J24)-(L26*K24*J25)</f>
        <v>13494452.399999999</v>
      </c>
      <c r="M28" t="s">
        <v>140</v>
      </c>
      <c r="N28">
        <f>(N24*O25*P26)+(O24*P25*N26)+(P24*O26*N25)-(N26*O25*P24)-(O26*P25*N24)-(P26*O24*N25)</f>
        <v>412610</v>
      </c>
    </row>
    <row r="31" spans="1:16">
      <c r="A31" s="4" t="s">
        <v>18</v>
      </c>
      <c r="B31" s="51">
        <f>F28/$B$28</f>
        <v>76.643822843822875</v>
      </c>
      <c r="E31" s="4" t="s">
        <v>20</v>
      </c>
      <c r="F31" s="52">
        <f>J28/$B$28</f>
        <v>12.998181818181816</v>
      </c>
      <c r="I31" s="4" t="s">
        <v>165</v>
      </c>
      <c r="J31" s="53">
        <f>N28/$B$28</f>
        <v>0.39743589743589741</v>
      </c>
    </row>
    <row r="33" spans="1:12" ht="14.25">
      <c r="A33" t="s">
        <v>141</v>
      </c>
      <c r="D33" s="8" t="s">
        <v>142</v>
      </c>
      <c r="E33" s="32">
        <f>B31</f>
        <v>76.643822843822875</v>
      </c>
      <c r="F33" t="s">
        <v>144</v>
      </c>
      <c r="G33" s="32">
        <f>F31</f>
        <v>12.998181818181816</v>
      </c>
      <c r="H33" t="s">
        <v>161</v>
      </c>
      <c r="I33" s="32">
        <f>J31</f>
        <v>0.39743589743589741</v>
      </c>
      <c r="J33" t="s">
        <v>16</v>
      </c>
    </row>
    <row r="35" spans="1:12">
      <c r="F35" t="s">
        <v>178</v>
      </c>
      <c r="G35">
        <f>E33+G33*6+I33*6^2</f>
        <v>168.94060606060606</v>
      </c>
    </row>
    <row r="37" spans="1:1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spans="1:12">
      <c r="A38" s="55" t="s">
        <v>18</v>
      </c>
      <c r="B38" s="51">
        <f>(B17-D17*K44)/B20</f>
        <v>76.643822843822875</v>
      </c>
      <c r="C38" s="54"/>
      <c r="D38" s="54"/>
      <c r="E38" s="55" t="s">
        <v>20</v>
      </c>
      <c r="F38" s="52">
        <f>H21/C21</f>
        <v>12.998181818181818</v>
      </c>
      <c r="G38" s="54"/>
      <c r="H38" s="54"/>
      <c r="I38" s="56" t="s">
        <v>166</v>
      </c>
      <c r="J38" s="54" t="s">
        <v>168</v>
      </c>
      <c r="K38" s="57"/>
      <c r="L38" s="54"/>
    </row>
    <row r="39" spans="1:12">
      <c r="A39" s="54"/>
      <c r="B39" s="54"/>
      <c r="C39" s="54"/>
      <c r="D39" s="54"/>
      <c r="E39" s="54"/>
      <c r="F39" s="54"/>
      <c r="G39" s="54"/>
      <c r="H39" s="54"/>
      <c r="I39" s="56" t="s">
        <v>167</v>
      </c>
      <c r="J39" s="58" t="s">
        <v>169</v>
      </c>
      <c r="K39" s="59"/>
      <c r="L39" s="54"/>
    </row>
    <row r="40" spans="1:1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</row>
    <row r="41" spans="1:12">
      <c r="A41" s="54"/>
      <c r="B41" s="54"/>
      <c r="C41" s="54"/>
      <c r="D41" s="54"/>
      <c r="E41" s="54"/>
      <c r="F41" s="54"/>
      <c r="G41" s="54"/>
      <c r="H41" s="54"/>
      <c r="I41" s="54"/>
      <c r="J41" s="54" t="s">
        <v>171</v>
      </c>
      <c r="K41" s="54"/>
      <c r="L41" s="54"/>
    </row>
    <row r="42" spans="1:12">
      <c r="A42" s="54"/>
      <c r="B42" s="54"/>
      <c r="C42" s="54"/>
      <c r="D42" s="54"/>
      <c r="E42" s="54"/>
      <c r="F42" s="54"/>
      <c r="G42" s="54"/>
      <c r="H42" s="54"/>
      <c r="I42" s="54"/>
      <c r="J42" s="58" t="s">
        <v>170</v>
      </c>
      <c r="K42" s="58"/>
      <c r="L42" s="54"/>
    </row>
    <row r="43" spans="1:12">
      <c r="A43" s="54"/>
      <c r="B43" s="54"/>
      <c r="C43" s="54"/>
      <c r="D43" s="54"/>
      <c r="E43" s="54"/>
      <c r="F43" s="54"/>
      <c r="G43" s="54"/>
      <c r="H43" s="54"/>
      <c r="I43" s="54"/>
      <c r="J43" s="57" t="s">
        <v>172</v>
      </c>
      <c r="K43" s="54"/>
      <c r="L43" s="54"/>
    </row>
    <row r="44" spans="1:12">
      <c r="A44" s="54"/>
      <c r="B44" s="54"/>
      <c r="C44" s="54"/>
      <c r="D44" s="54"/>
      <c r="E44" s="54"/>
      <c r="F44" s="54"/>
      <c r="G44" s="54"/>
      <c r="H44" s="54"/>
      <c r="I44" s="54"/>
      <c r="J44" s="60" t="s">
        <v>173</v>
      </c>
      <c r="K44" s="53">
        <f>(F24*B26-F26*B24)/(D20*B22-D22*B20)</f>
        <v>0.39743589743589591</v>
      </c>
      <c r="L44" s="54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39"/>
  <sheetViews>
    <sheetView workbookViewId="0">
      <selection activeCell="B1" sqref="A1:IV1"/>
    </sheetView>
  </sheetViews>
  <sheetFormatPr defaultRowHeight="12.75"/>
  <cols>
    <col min="1" max="1" width="11.42578125" customWidth="1"/>
    <col min="2" max="2" width="9.5703125" bestFit="1" customWidth="1"/>
    <col min="10" max="10" width="9.85546875" customWidth="1"/>
  </cols>
  <sheetData>
    <row r="1" spans="1:8" ht="14.25">
      <c r="A1" s="34" t="s">
        <v>184</v>
      </c>
    </row>
    <row r="3" spans="1:8">
      <c r="A3" t="s">
        <v>176</v>
      </c>
    </row>
    <row r="5" spans="1:8" ht="14.25">
      <c r="A5" s="7" t="s">
        <v>174</v>
      </c>
      <c r="B5" s="2" t="s">
        <v>2</v>
      </c>
      <c r="C5" s="2" t="s">
        <v>1</v>
      </c>
      <c r="D5" s="2" t="s">
        <v>16</v>
      </c>
      <c r="E5" s="2" t="s">
        <v>158</v>
      </c>
      <c r="F5" s="2" t="s">
        <v>159</v>
      </c>
      <c r="G5" s="2" t="s">
        <v>15</v>
      </c>
      <c r="H5" s="3" t="s">
        <v>160</v>
      </c>
    </row>
    <row r="6" spans="1:8">
      <c r="A6" s="48">
        <v>2002</v>
      </c>
      <c r="B6" s="28">
        <v>2</v>
      </c>
      <c r="C6" s="28">
        <v>-5</v>
      </c>
      <c r="D6" s="28">
        <f t="shared" ref="D6:D11" si="0">C6^2</f>
        <v>25</v>
      </c>
      <c r="E6" s="38">
        <f t="shared" ref="E6:E11" si="1">C6^3</f>
        <v>-125</v>
      </c>
      <c r="F6" s="38">
        <f t="shared" ref="F6:F11" si="2">C6^4</f>
        <v>625</v>
      </c>
      <c r="G6" s="38">
        <f t="shared" ref="G6:G11" si="3">C6*B6</f>
        <v>-10</v>
      </c>
      <c r="H6" s="38">
        <f t="shared" ref="H6:H11" si="4">D6*B6</f>
        <v>50</v>
      </c>
    </row>
    <row r="7" spans="1:8">
      <c r="A7" s="48">
        <v>2003</v>
      </c>
      <c r="B7" s="28">
        <v>5</v>
      </c>
      <c r="C7" s="28">
        <v>-3</v>
      </c>
      <c r="D7" s="28">
        <f t="shared" si="0"/>
        <v>9</v>
      </c>
      <c r="E7" s="38">
        <f t="shared" si="1"/>
        <v>-27</v>
      </c>
      <c r="F7" s="38">
        <f t="shared" si="2"/>
        <v>81</v>
      </c>
      <c r="G7" s="38">
        <f t="shared" si="3"/>
        <v>-15</v>
      </c>
      <c r="H7" s="38">
        <f t="shared" si="4"/>
        <v>45</v>
      </c>
    </row>
    <row r="8" spans="1:8">
      <c r="A8" s="48">
        <v>2004</v>
      </c>
      <c r="B8" s="28">
        <v>8</v>
      </c>
      <c r="C8" s="28">
        <v>-1</v>
      </c>
      <c r="D8" s="28">
        <f t="shared" si="0"/>
        <v>1</v>
      </c>
      <c r="E8" s="38">
        <f t="shared" si="1"/>
        <v>-1</v>
      </c>
      <c r="F8" s="38">
        <f t="shared" si="2"/>
        <v>1</v>
      </c>
      <c r="G8" s="38">
        <f t="shared" si="3"/>
        <v>-8</v>
      </c>
      <c r="H8" s="38">
        <f t="shared" si="4"/>
        <v>8</v>
      </c>
    </row>
    <row r="9" spans="1:8">
      <c r="A9" s="48">
        <v>2005</v>
      </c>
      <c r="B9" s="28">
        <v>15</v>
      </c>
      <c r="C9" s="28">
        <v>1</v>
      </c>
      <c r="D9" s="28">
        <f t="shared" si="0"/>
        <v>1</v>
      </c>
      <c r="E9" s="38">
        <f t="shared" si="1"/>
        <v>1</v>
      </c>
      <c r="F9" s="38">
        <f t="shared" si="2"/>
        <v>1</v>
      </c>
      <c r="G9" s="38">
        <f t="shared" si="3"/>
        <v>15</v>
      </c>
      <c r="H9" s="38">
        <f t="shared" si="4"/>
        <v>15</v>
      </c>
    </row>
    <row r="10" spans="1:8">
      <c r="A10" s="48">
        <v>2006</v>
      </c>
      <c r="B10" s="28">
        <v>26</v>
      </c>
      <c r="C10" s="28">
        <v>3</v>
      </c>
      <c r="D10" s="28">
        <f t="shared" si="0"/>
        <v>9</v>
      </c>
      <c r="E10" s="38">
        <f t="shared" si="1"/>
        <v>27</v>
      </c>
      <c r="F10" s="38">
        <f t="shared" si="2"/>
        <v>81</v>
      </c>
      <c r="G10" s="38">
        <f t="shared" si="3"/>
        <v>78</v>
      </c>
      <c r="H10" s="38">
        <f t="shared" si="4"/>
        <v>234</v>
      </c>
    </row>
    <row r="11" spans="1:8">
      <c r="A11" s="48">
        <v>2007</v>
      </c>
      <c r="B11" s="28">
        <v>37</v>
      </c>
      <c r="C11" s="28">
        <v>5</v>
      </c>
      <c r="D11" s="28">
        <f t="shared" si="0"/>
        <v>25</v>
      </c>
      <c r="E11" s="38">
        <f t="shared" si="1"/>
        <v>125</v>
      </c>
      <c r="F11" s="38">
        <f t="shared" si="2"/>
        <v>625</v>
      </c>
      <c r="G11" s="38">
        <f t="shared" si="3"/>
        <v>185</v>
      </c>
      <c r="H11" s="38">
        <f t="shared" si="4"/>
        <v>925</v>
      </c>
    </row>
    <row r="12" spans="1:8">
      <c r="A12" s="49" t="s">
        <v>8</v>
      </c>
      <c r="B12" s="50">
        <f t="shared" ref="B12:H12" si="5">SUM(B6:B11)</f>
        <v>93</v>
      </c>
      <c r="C12" s="50">
        <f t="shared" si="5"/>
        <v>0</v>
      </c>
      <c r="D12" s="50">
        <f t="shared" si="5"/>
        <v>70</v>
      </c>
      <c r="E12" s="50">
        <f t="shared" si="5"/>
        <v>0</v>
      </c>
      <c r="F12" s="50">
        <f t="shared" si="5"/>
        <v>1414</v>
      </c>
      <c r="G12" s="50">
        <f t="shared" si="5"/>
        <v>245</v>
      </c>
      <c r="H12" s="50">
        <f t="shared" si="5"/>
        <v>1277</v>
      </c>
    </row>
    <row r="15" spans="1:8">
      <c r="B15">
        <v>6</v>
      </c>
      <c r="C15">
        <f>C12</f>
        <v>0</v>
      </c>
      <c r="D15">
        <f>D12</f>
        <v>70</v>
      </c>
      <c r="F15" t="s">
        <v>162</v>
      </c>
      <c r="H15" s="41">
        <f>B12</f>
        <v>93</v>
      </c>
    </row>
    <row r="16" spans="1:8">
      <c r="B16">
        <f>C12</f>
        <v>0</v>
      </c>
      <c r="C16">
        <f>D12</f>
        <v>70</v>
      </c>
      <c r="D16">
        <f>E12</f>
        <v>0</v>
      </c>
      <c r="F16" t="s">
        <v>163</v>
      </c>
      <c r="G16" t="s">
        <v>129</v>
      </c>
      <c r="H16" s="41">
        <f>G12</f>
        <v>245</v>
      </c>
    </row>
    <row r="17" spans="1:16">
      <c r="B17">
        <f>D12</f>
        <v>70</v>
      </c>
      <c r="C17">
        <f>E12</f>
        <v>0</v>
      </c>
      <c r="D17">
        <f>F12</f>
        <v>1414</v>
      </c>
      <c r="F17" t="s">
        <v>164</v>
      </c>
      <c r="H17" s="41">
        <f>H12</f>
        <v>1277</v>
      </c>
    </row>
    <row r="19" spans="1:16">
      <c r="B19">
        <f t="shared" ref="B19:D21" si="6">B15</f>
        <v>6</v>
      </c>
      <c r="C19">
        <f t="shared" si="6"/>
        <v>0</v>
      </c>
      <c r="D19">
        <f t="shared" si="6"/>
        <v>70</v>
      </c>
      <c r="F19" s="41">
        <f>H15</f>
        <v>93</v>
      </c>
      <c r="G19">
        <f t="shared" ref="G19:H21" si="7">C15</f>
        <v>0</v>
      </c>
      <c r="H19">
        <f t="shared" si="7"/>
        <v>70</v>
      </c>
      <c r="J19">
        <f>B19</f>
        <v>6</v>
      </c>
      <c r="K19" s="41">
        <f>H15</f>
        <v>93</v>
      </c>
      <c r="L19">
        <f>D19</f>
        <v>70</v>
      </c>
      <c r="N19">
        <f t="shared" ref="N19:O21" si="8">B19</f>
        <v>6</v>
      </c>
      <c r="O19">
        <f t="shared" si="8"/>
        <v>0</v>
      </c>
      <c r="P19" s="41">
        <f>H15</f>
        <v>93</v>
      </c>
    </row>
    <row r="20" spans="1:16">
      <c r="A20" s="4" t="s">
        <v>131</v>
      </c>
      <c r="B20">
        <f t="shared" si="6"/>
        <v>0</v>
      </c>
      <c r="C20">
        <f t="shared" si="6"/>
        <v>70</v>
      </c>
      <c r="D20">
        <f t="shared" si="6"/>
        <v>0</v>
      </c>
      <c r="E20" s="4" t="s">
        <v>130</v>
      </c>
      <c r="F20" s="41">
        <f>H16</f>
        <v>245</v>
      </c>
      <c r="G20">
        <f t="shared" si="7"/>
        <v>70</v>
      </c>
      <c r="H20">
        <f t="shared" si="7"/>
        <v>0</v>
      </c>
      <c r="I20" s="4" t="s">
        <v>132</v>
      </c>
      <c r="J20">
        <f>B20</f>
        <v>0</v>
      </c>
      <c r="K20" s="41">
        <f>H16</f>
        <v>245</v>
      </c>
      <c r="L20">
        <f>D20</f>
        <v>0</v>
      </c>
      <c r="M20" s="4" t="s">
        <v>133</v>
      </c>
      <c r="N20">
        <f t="shared" si="8"/>
        <v>0</v>
      </c>
      <c r="O20">
        <f t="shared" si="8"/>
        <v>70</v>
      </c>
      <c r="P20" s="41">
        <f>H16</f>
        <v>245</v>
      </c>
    </row>
    <row r="21" spans="1:16">
      <c r="B21">
        <f t="shared" si="6"/>
        <v>70</v>
      </c>
      <c r="C21">
        <f t="shared" si="6"/>
        <v>0</v>
      </c>
      <c r="D21">
        <f t="shared" si="6"/>
        <v>1414</v>
      </c>
      <c r="F21" s="41">
        <f>H17</f>
        <v>1277</v>
      </c>
      <c r="G21">
        <f t="shared" si="7"/>
        <v>0</v>
      </c>
      <c r="H21">
        <f t="shared" si="7"/>
        <v>1414</v>
      </c>
      <c r="J21">
        <f>B21</f>
        <v>70</v>
      </c>
      <c r="K21" s="41">
        <f>H17</f>
        <v>1277</v>
      </c>
      <c r="L21">
        <f>D21</f>
        <v>1414</v>
      </c>
      <c r="N21">
        <f t="shared" si="8"/>
        <v>70</v>
      </c>
      <c r="O21">
        <f t="shared" si="8"/>
        <v>0</v>
      </c>
      <c r="P21" s="41">
        <f>H17</f>
        <v>1277</v>
      </c>
    </row>
    <row r="23" spans="1:16">
      <c r="A23" t="s">
        <v>134</v>
      </c>
      <c r="B23">
        <f>(B19*C20*D21)+(C19*D20*B21)+(D19*C21*B20)-(B21*C20*D19)-(C21*D20*B19)-(D21*C19*B20)</f>
        <v>250880</v>
      </c>
      <c r="E23" t="s">
        <v>135</v>
      </c>
      <c r="F23">
        <f>(F19*G20*H21)+(G19*H20*F21)+(H19*G21*F20)-(F21*G20*H19)-(G21*H20*F19)-(H21*G19*F20)</f>
        <v>2947840</v>
      </c>
      <c r="I23" t="s">
        <v>139</v>
      </c>
      <c r="J23">
        <f>(J19*K20*L21)+(K19*L20*J21)+(L19*K21*J20)-(J21*K20*L19)-(K21*L20*J19)-(L21*K19*J20)</f>
        <v>878080</v>
      </c>
      <c r="M23" t="s">
        <v>140</v>
      </c>
      <c r="N23">
        <f>(N19*O20*P21)+(O19*P20*N21)+(P19*O21*N20)-(N21*O20*P19)-(O21*P20*N19)-(P21*O19*N20)</f>
        <v>80640</v>
      </c>
    </row>
    <row r="26" spans="1:16">
      <c r="A26" s="4" t="s">
        <v>18</v>
      </c>
      <c r="B26" s="51">
        <f>F23/$B$23</f>
        <v>11.75</v>
      </c>
      <c r="E26" s="4" t="s">
        <v>20</v>
      </c>
      <c r="F26" s="52">
        <f>J23/$B$23</f>
        <v>3.5</v>
      </c>
      <c r="I26" s="4" t="s">
        <v>165</v>
      </c>
      <c r="J26" s="53">
        <f>N23/$B$23</f>
        <v>0.32142857142857145</v>
      </c>
    </row>
    <row r="28" spans="1:16" ht="14.25">
      <c r="A28" t="s">
        <v>141</v>
      </c>
      <c r="D28" s="8" t="s">
        <v>142</v>
      </c>
      <c r="E28" s="32">
        <f>B26</f>
        <v>11.75</v>
      </c>
      <c r="F28" t="s">
        <v>144</v>
      </c>
      <c r="G28" s="32">
        <f>F26</f>
        <v>3.5</v>
      </c>
      <c r="H28" t="s">
        <v>161</v>
      </c>
      <c r="I28" s="32">
        <f>J26</f>
        <v>0.32142857142857145</v>
      </c>
      <c r="J28" t="s">
        <v>16</v>
      </c>
    </row>
    <row r="30" spans="1:16">
      <c r="F30" t="s">
        <v>177</v>
      </c>
      <c r="G30" s="32">
        <f>E28+G28*7+I28*7^2</f>
        <v>52</v>
      </c>
    </row>
    <row r="32" spans="1:16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62"/>
      <c r="L32" s="62"/>
    </row>
    <row r="33" spans="1:12">
      <c r="A33" s="55" t="s">
        <v>18</v>
      </c>
      <c r="B33" s="51">
        <f>(B12-D12*J33)/B15</f>
        <v>11.75</v>
      </c>
      <c r="C33" s="54"/>
      <c r="D33" s="54"/>
      <c r="E33" s="55" t="s">
        <v>20</v>
      </c>
      <c r="F33" s="52">
        <f>H16/C16</f>
        <v>3.5</v>
      </c>
      <c r="G33" s="54"/>
      <c r="H33" s="54"/>
      <c r="I33" s="60" t="s">
        <v>173</v>
      </c>
      <c r="J33" s="53">
        <f>(F19*B21-F21*B19)/(D15*B17-D17*B15)</f>
        <v>0.32142857142857145</v>
      </c>
      <c r="K33" s="62"/>
      <c r="L33" s="62"/>
    </row>
    <row r="34" spans="1:12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62"/>
      <c r="L34" s="62"/>
    </row>
    <row r="35" spans="1:1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62"/>
      <c r="L35" s="62"/>
    </row>
    <row r="36" spans="1:12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62"/>
      <c r="L36" s="62"/>
    </row>
    <row r="37" spans="1:1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62"/>
      <c r="L37" s="62"/>
    </row>
    <row r="38" spans="1:1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62"/>
      <c r="L38" s="62"/>
    </row>
    <row r="39" spans="1:1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62"/>
      <c r="L39" s="62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O32"/>
  <sheetViews>
    <sheetView workbookViewId="0">
      <selection activeCell="L28" sqref="L28"/>
    </sheetView>
  </sheetViews>
  <sheetFormatPr defaultRowHeight="12.75"/>
  <cols>
    <col min="1" max="1" width="8.5703125" customWidth="1"/>
  </cols>
  <sheetData>
    <row r="1" spans="1:14" ht="14.25">
      <c r="A1" s="34" t="s">
        <v>179</v>
      </c>
    </row>
    <row r="2" spans="1:14">
      <c r="D2" s="34" t="s">
        <v>180</v>
      </c>
    </row>
    <row r="3" spans="1:14">
      <c r="A3" t="s">
        <v>186</v>
      </c>
      <c r="D3" s="34"/>
    </row>
    <row r="4" spans="1:14">
      <c r="A4" t="s">
        <v>185</v>
      </c>
      <c r="D4" s="34"/>
    </row>
    <row r="5" spans="1:14">
      <c r="D5" s="34"/>
    </row>
    <row r="6" spans="1:14">
      <c r="A6" t="s">
        <v>187</v>
      </c>
      <c r="D6" s="34"/>
    </row>
    <row r="8" spans="1:14" ht="14.25">
      <c r="A8" s="7" t="s">
        <v>0</v>
      </c>
      <c r="B8" s="2" t="s">
        <v>181</v>
      </c>
      <c r="C8" s="2" t="s">
        <v>182</v>
      </c>
      <c r="D8" s="2" t="s">
        <v>15</v>
      </c>
      <c r="E8" s="2" t="s">
        <v>16</v>
      </c>
      <c r="F8" s="2" t="s">
        <v>17</v>
      </c>
      <c r="G8" s="2" t="s">
        <v>3</v>
      </c>
      <c r="H8" s="2" t="s">
        <v>4</v>
      </c>
      <c r="I8" s="2" t="s">
        <v>5</v>
      </c>
      <c r="J8" s="2" t="s">
        <v>7</v>
      </c>
      <c r="K8" s="3" t="s">
        <v>6</v>
      </c>
      <c r="M8" s="63" t="s">
        <v>1</v>
      </c>
      <c r="N8" s="63" t="s">
        <v>2</v>
      </c>
    </row>
    <row r="9" spans="1:14">
      <c r="A9" s="8">
        <v>1</v>
      </c>
      <c r="B9" s="4">
        <f t="shared" ref="B9:C14" si="0">LOG(M9)</f>
        <v>1.7347998295888469</v>
      </c>
      <c r="C9" s="4">
        <f t="shared" si="0"/>
        <v>1.7867514221455612</v>
      </c>
      <c r="D9" s="4">
        <f t="shared" ref="D9:D14" si="1">B9*C9</f>
        <v>3.0996560626557494</v>
      </c>
      <c r="E9" s="4">
        <f>B9^2</f>
        <v>3.0095304487414922</v>
      </c>
      <c r="F9" s="4">
        <f>C9^2</f>
        <v>3.1924806445391853</v>
      </c>
      <c r="G9" s="4">
        <f t="shared" ref="G9:G14" si="2">B9-$B$16</f>
        <v>-0.21442298868865439</v>
      </c>
      <c r="H9" s="4">
        <f t="shared" ref="H9:H14" si="3">C9-$C$16</f>
        <v>0.32050385405555759</v>
      </c>
      <c r="I9" s="4">
        <f t="shared" ref="I9:I14" si="4">G9^2</f>
        <v>4.5977218078174807E-2</v>
      </c>
      <c r="J9" s="4">
        <f t="shared" ref="J9:J14" si="5">G9*H9</f>
        <v>-6.8723394272824964E-2</v>
      </c>
      <c r="K9">
        <f t="shared" ref="K9:K14" si="6">H9^2</f>
        <v>0.10272272046446616</v>
      </c>
      <c r="M9" s="64">
        <v>54.3</v>
      </c>
      <c r="N9" s="64">
        <v>61.2</v>
      </c>
    </row>
    <row r="10" spans="1:14">
      <c r="A10" s="8">
        <v>2</v>
      </c>
      <c r="B10" s="4">
        <f t="shared" si="0"/>
        <v>1.7909884750888159</v>
      </c>
      <c r="C10" s="4">
        <f t="shared" si="0"/>
        <v>1.6946051989335686</v>
      </c>
      <c r="D10" s="4">
        <f t="shared" si="1"/>
        <v>3.0350183811156115</v>
      </c>
      <c r="E10" s="4">
        <f t="shared" ref="E10:F14" si="7">B10^2</f>
        <v>3.2076397179009621</v>
      </c>
      <c r="F10" s="4">
        <f t="shared" si="7"/>
        <v>2.8716867802526798</v>
      </c>
      <c r="G10" s="4">
        <f t="shared" si="2"/>
        <v>-0.15823434318868546</v>
      </c>
      <c r="H10" s="4">
        <f t="shared" si="3"/>
        <v>0.22835763084356508</v>
      </c>
      <c r="I10" s="4">
        <f t="shared" si="4"/>
        <v>2.5038107364354686E-2</v>
      </c>
      <c r="J10" s="4">
        <f t="shared" si="5"/>
        <v>-3.613401972865582E-2</v>
      </c>
      <c r="K10">
        <f t="shared" si="6"/>
        <v>5.2147207564485945E-2</v>
      </c>
      <c r="M10" s="65">
        <v>61.8</v>
      </c>
      <c r="N10" s="65">
        <v>49.5</v>
      </c>
    </row>
    <row r="11" spans="1:14">
      <c r="A11" s="8">
        <v>3</v>
      </c>
      <c r="B11" s="4">
        <f t="shared" si="0"/>
        <v>1.8597385661971468</v>
      </c>
      <c r="C11" s="4">
        <f t="shared" si="0"/>
        <v>1.5751878449276611</v>
      </c>
      <c r="D11" s="4">
        <f t="shared" si="1"/>
        <v>2.929437584216942</v>
      </c>
      <c r="E11" s="4">
        <f t="shared" si="7"/>
        <v>3.4586275346010193</v>
      </c>
      <c r="F11" s="4">
        <f t="shared" si="7"/>
        <v>2.4812167468078492</v>
      </c>
      <c r="G11" s="4">
        <f t="shared" si="2"/>
        <v>-8.9484252080354487E-2</v>
      </c>
      <c r="H11" s="4">
        <f t="shared" si="3"/>
        <v>0.1089402768376575</v>
      </c>
      <c r="I11" s="4">
        <f t="shared" si="4"/>
        <v>8.0074313703804266E-3</v>
      </c>
      <c r="J11" s="4">
        <f t="shared" si="5"/>
        <v>-9.7484391942445469E-3</v>
      </c>
      <c r="K11">
        <f t="shared" si="6"/>
        <v>1.1867983917465455E-2</v>
      </c>
      <c r="M11" s="65">
        <v>72.400000000000006</v>
      </c>
      <c r="N11" s="65">
        <v>37.6</v>
      </c>
    </row>
    <row r="12" spans="1:14">
      <c r="A12" s="8">
        <v>4</v>
      </c>
      <c r="B12" s="4">
        <f t="shared" si="0"/>
        <v>1.9479236198317265</v>
      </c>
      <c r="C12" s="4">
        <f t="shared" si="0"/>
        <v>1.4533183400470377</v>
      </c>
      <c r="D12" s="4">
        <f t="shared" si="1"/>
        <v>2.8309531217122617</v>
      </c>
      <c r="E12" s="4">
        <f t="shared" si="7"/>
        <v>3.7944064286983363</v>
      </c>
      <c r="F12" s="4">
        <f t="shared" si="7"/>
        <v>2.1121341975170771</v>
      </c>
      <c r="G12" s="4">
        <f t="shared" si="2"/>
        <v>-1.2991984457748629E-3</v>
      </c>
      <c r="H12" s="4">
        <f t="shared" si="3"/>
        <v>-1.2929228042965812E-2</v>
      </c>
      <c r="I12" s="4">
        <f t="shared" si="4"/>
        <v>1.6879166015038194E-6</v>
      </c>
      <c r="J12" s="4">
        <f t="shared" si="5"/>
        <v>1.6797632978489954E-5</v>
      </c>
      <c r="K12">
        <f t="shared" si="6"/>
        <v>1.6716493778701357E-4</v>
      </c>
      <c r="M12" s="65">
        <v>88.7</v>
      </c>
      <c r="N12" s="65">
        <v>28.4</v>
      </c>
    </row>
    <row r="13" spans="1:14">
      <c r="A13" s="8">
        <v>5</v>
      </c>
      <c r="B13" s="4">
        <f t="shared" si="0"/>
        <v>2.0740846890282438</v>
      </c>
      <c r="C13" s="4">
        <f t="shared" si="0"/>
        <v>1.2833012287035497</v>
      </c>
      <c r="D13" s="4">
        <f t="shared" si="1"/>
        <v>2.661675429865165</v>
      </c>
      <c r="E13" s="4">
        <f t="shared" si="7"/>
        <v>4.3018272972613874</v>
      </c>
      <c r="F13" s="4">
        <f t="shared" si="7"/>
        <v>1.6468620435920402</v>
      </c>
      <c r="G13" s="4">
        <f t="shared" si="2"/>
        <v>0.12486187075074251</v>
      </c>
      <c r="H13" s="4">
        <f t="shared" si="3"/>
        <v>-0.18294633938645388</v>
      </c>
      <c r="I13" s="4">
        <f t="shared" si="4"/>
        <v>1.5590486767375128E-2</v>
      </c>
      <c r="J13" s="4">
        <f t="shared" si="5"/>
        <v>-2.2843022182792879E-2</v>
      </c>
      <c r="K13">
        <f t="shared" si="6"/>
        <v>3.3469363094903566E-2</v>
      </c>
      <c r="M13" s="65">
        <v>118.6</v>
      </c>
      <c r="N13" s="65">
        <v>19.2</v>
      </c>
    </row>
    <row r="14" spans="1:14">
      <c r="A14" s="9">
        <v>6</v>
      </c>
      <c r="B14" s="5">
        <f t="shared" si="0"/>
        <v>2.287801729930226</v>
      </c>
      <c r="C14" s="4">
        <f t="shared" si="0"/>
        <v>1.0043213737826426</v>
      </c>
      <c r="D14" s="5">
        <f t="shared" si="1"/>
        <v>2.2976881763458308</v>
      </c>
      <c r="E14" s="5">
        <f t="shared" si="7"/>
        <v>5.2340367554717346</v>
      </c>
      <c r="F14" s="5">
        <f t="shared" si="7"/>
        <v>1.0086614218366545</v>
      </c>
      <c r="G14" s="5">
        <f t="shared" si="2"/>
        <v>0.33857891165272469</v>
      </c>
      <c r="H14" s="5">
        <f t="shared" si="3"/>
        <v>-0.46192619430736093</v>
      </c>
      <c r="I14" s="5">
        <f t="shared" si="4"/>
        <v>0.11463567941594355</v>
      </c>
      <c r="J14" s="5">
        <f t="shared" si="5"/>
        <v>-0.1563984681324713</v>
      </c>
      <c r="K14" s="22">
        <f t="shared" si="6"/>
        <v>0.21337580898728176</v>
      </c>
      <c r="M14" s="66">
        <v>194</v>
      </c>
      <c r="N14" s="66">
        <v>10.1</v>
      </c>
    </row>
    <row r="15" spans="1:14" s="1" customFormat="1">
      <c r="A15" s="10" t="s">
        <v>8</v>
      </c>
      <c r="B15" s="6">
        <f t="shared" ref="B15:K15" si="8">SUM(B9:B14)</f>
        <v>11.695336909665007</v>
      </c>
      <c r="C15" s="6">
        <f t="shared" si="8"/>
        <v>8.7974854085400214</v>
      </c>
      <c r="D15" s="6">
        <f t="shared" si="8"/>
        <v>16.85442875591156</v>
      </c>
      <c r="E15" s="6">
        <f t="shared" si="8"/>
        <v>23.00606818267493</v>
      </c>
      <c r="F15" s="6">
        <f t="shared" si="8"/>
        <v>13.313041834545487</v>
      </c>
      <c r="G15" s="6">
        <f t="shared" si="8"/>
        <v>-1.9984014443252818E-15</v>
      </c>
      <c r="H15" s="6">
        <f t="shared" si="8"/>
        <v>-4.4408920985006262E-16</v>
      </c>
      <c r="I15" s="6">
        <f t="shared" si="8"/>
        <v>0.20925061091283009</v>
      </c>
      <c r="J15" s="6">
        <f t="shared" si="8"/>
        <v>-0.29383054587801105</v>
      </c>
      <c r="K15" s="6">
        <f t="shared" si="8"/>
        <v>0.4137502489663899</v>
      </c>
    </row>
    <row r="16" spans="1:14">
      <c r="A16" t="s">
        <v>9</v>
      </c>
      <c r="B16" s="4">
        <f>AVERAGE(B9:B14)</f>
        <v>1.9492228182775013</v>
      </c>
      <c r="C16" s="4">
        <f>AVERAGE(C9:C14)</f>
        <v>1.4662475680900036</v>
      </c>
      <c r="D16" s="4"/>
      <c r="E16" s="4"/>
      <c r="F16" s="4"/>
      <c r="G16" s="4"/>
      <c r="H16" s="4"/>
      <c r="I16" s="4"/>
      <c r="J16" s="4"/>
      <c r="K16" s="4"/>
    </row>
    <row r="20" spans="10:15">
      <c r="J20" s="4" t="s">
        <v>20</v>
      </c>
      <c r="K20" s="61">
        <f>(6*D15-B15*C15)/(6*E15-(B15)^2)</f>
        <v>-1.4042040049308877</v>
      </c>
    </row>
    <row r="22" spans="10:15">
      <c r="J22" s="4" t="s">
        <v>18</v>
      </c>
      <c r="K22" s="32">
        <f>C16-(K20*B16)</f>
        <v>4.2033540560179432</v>
      </c>
    </row>
    <row r="25" spans="10:15">
      <c r="J25" s="34" t="s">
        <v>188</v>
      </c>
      <c r="K25" s="68" t="s">
        <v>183</v>
      </c>
      <c r="L25" s="34"/>
      <c r="M25" s="4" t="s">
        <v>142</v>
      </c>
      <c r="N25" s="8" t="s">
        <v>189</v>
      </c>
      <c r="O25" s="67">
        <f>K22+K20*LOG(100)</f>
        <v>1.3949460461561678</v>
      </c>
    </row>
    <row r="27" spans="10:15" ht="14.25">
      <c r="J27" s="69" t="s">
        <v>190</v>
      </c>
      <c r="K27" s="70">
        <f>10^K22</f>
        <v>15971.807087833007</v>
      </c>
      <c r="L27" s="34" t="s">
        <v>191</v>
      </c>
      <c r="M27" s="4" t="s">
        <v>142</v>
      </c>
      <c r="N27" s="44">
        <f>10^1.4</f>
        <v>25.118864315095799</v>
      </c>
    </row>
    <row r="30" spans="10:15">
      <c r="J30" s="4" t="s">
        <v>21</v>
      </c>
      <c r="K30">
        <f>((6*D15)-(B15*C15))/((6*E15-(B15)^2)^(1/2)*(6*F15-(C15)^2)^(1/2))</f>
        <v>-0.9986066196018748</v>
      </c>
    </row>
    <row r="32" spans="10:15">
      <c r="J32" s="4" t="s">
        <v>21</v>
      </c>
      <c r="K32">
        <f>J15/(I15^(1/2)*K15^(1/2))</f>
        <v>-0.99860661960183583</v>
      </c>
    </row>
  </sheetData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16385" r:id="rId3"/>
    <oleObject progId="Equation.3" shapeId="16386" r:id="rId4"/>
    <oleObject progId="Equation.3" shapeId="16387" r:id="rId5"/>
    <oleObject progId="Equation.3" shapeId="16388" r:id="rId6"/>
  </oleObjects>
</worksheet>
</file>

<file path=xl/worksheets/sheet19.xml><?xml version="1.0" encoding="utf-8"?>
<worksheet xmlns="http://schemas.openxmlformats.org/spreadsheetml/2006/main" xmlns:r="http://schemas.openxmlformats.org/officeDocument/2006/relationships">
  <dimension ref="A2:B16"/>
  <sheetViews>
    <sheetView workbookViewId="0">
      <selection activeCell="C13" sqref="C13"/>
    </sheetView>
  </sheetViews>
  <sheetFormatPr defaultRowHeight="12.75"/>
  <sheetData>
    <row r="2" spans="1:2">
      <c r="A2" t="s">
        <v>1</v>
      </c>
      <c r="B2" t="s">
        <v>2</v>
      </c>
    </row>
    <row r="3" spans="1:2">
      <c r="A3">
        <v>10</v>
      </c>
      <c r="B3">
        <v>150</v>
      </c>
    </row>
    <row r="4" spans="1:2">
      <c r="A4">
        <v>20</v>
      </c>
      <c r="B4">
        <v>400</v>
      </c>
    </row>
    <row r="5" spans="1:2">
      <c r="A5">
        <v>30</v>
      </c>
      <c r="B5">
        <v>810</v>
      </c>
    </row>
    <row r="6" spans="1:2">
      <c r="A6">
        <v>40</v>
      </c>
      <c r="B6">
        <v>1080</v>
      </c>
    </row>
    <row r="7" spans="1:2">
      <c r="A7">
        <v>50</v>
      </c>
      <c r="B7">
        <v>1290</v>
      </c>
    </row>
    <row r="8" spans="1:2">
      <c r="A8">
        <v>60</v>
      </c>
      <c r="B8">
        <v>1440</v>
      </c>
    </row>
    <row r="9" spans="1:2">
      <c r="A9">
        <v>70</v>
      </c>
      <c r="B9">
        <v>1505</v>
      </c>
    </row>
    <row r="10" spans="1:2">
      <c r="A10">
        <v>80</v>
      </c>
      <c r="B10">
        <v>1520</v>
      </c>
    </row>
    <row r="11" spans="1:2">
      <c r="A11">
        <v>90</v>
      </c>
      <c r="B11">
        <v>1440</v>
      </c>
    </row>
    <row r="12" spans="1:2">
      <c r="A12">
        <v>100</v>
      </c>
      <c r="B12">
        <v>1300</v>
      </c>
    </row>
    <row r="14" spans="1:2" ht="14.25">
      <c r="A14" s="34" t="s">
        <v>192</v>
      </c>
    </row>
    <row r="16" spans="1:2">
      <c r="A16" t="s">
        <v>193</v>
      </c>
    </row>
  </sheetData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2:N65"/>
  <sheetViews>
    <sheetView topLeftCell="A5" workbookViewId="0">
      <pane ySplit="540" activePane="bottomLeft"/>
      <selection activeCell="A5" sqref="A5"/>
      <selection pane="bottomLeft" activeCell="H20" sqref="H20"/>
    </sheetView>
  </sheetViews>
  <sheetFormatPr defaultRowHeight="12.75"/>
  <cols>
    <col min="1" max="1" width="8.5703125" customWidth="1"/>
  </cols>
  <sheetData>
    <row r="2" spans="1:14">
      <c r="A2" t="s">
        <v>10</v>
      </c>
    </row>
    <row r="3" spans="1:14">
      <c r="A3" t="s">
        <v>11</v>
      </c>
    </row>
    <row r="5" spans="1:14" ht="14.25">
      <c r="A5" s="7" t="s">
        <v>0</v>
      </c>
      <c r="B5" s="2" t="s">
        <v>1</v>
      </c>
      <c r="C5" s="2" t="s">
        <v>2</v>
      </c>
      <c r="D5" s="2" t="s">
        <v>15</v>
      </c>
      <c r="E5" s="2" t="s">
        <v>16</v>
      </c>
      <c r="F5" s="2" t="s">
        <v>17</v>
      </c>
      <c r="G5" s="2"/>
      <c r="H5" s="2"/>
      <c r="I5" s="2"/>
      <c r="J5" s="2"/>
      <c r="K5" s="11"/>
    </row>
    <row r="6" spans="1:14">
      <c r="A6" s="8">
        <v>1</v>
      </c>
      <c r="B6" s="4">
        <v>1</v>
      </c>
      <c r="C6" s="4">
        <v>2</v>
      </c>
      <c r="D6" s="4">
        <f>B6*C6</f>
        <v>2</v>
      </c>
      <c r="E6" s="4">
        <f>B6^2</f>
        <v>1</v>
      </c>
      <c r="F6" s="4">
        <f>C6^2</f>
        <v>4</v>
      </c>
      <c r="G6" s="4"/>
      <c r="H6" s="4"/>
      <c r="I6" s="4"/>
      <c r="J6" s="4"/>
      <c r="M6" s="17">
        <f>1.267442+1.037209*B6</f>
        <v>2.3046509999999998</v>
      </c>
      <c r="N6" s="16">
        <v>2.304651162790698</v>
      </c>
    </row>
    <row r="7" spans="1:14">
      <c r="A7" s="8">
        <v>2</v>
      </c>
      <c r="B7" s="4">
        <v>2</v>
      </c>
      <c r="C7" s="4">
        <v>4</v>
      </c>
      <c r="D7" s="4">
        <f t="shared" ref="D7:D13" si="0">B7*C7</f>
        <v>8</v>
      </c>
      <c r="E7" s="4">
        <f t="shared" ref="E7:E13" si="1">B7^2</f>
        <v>4</v>
      </c>
      <c r="F7" s="4">
        <f t="shared" ref="F7:F13" si="2">C7^2</f>
        <v>16</v>
      </c>
      <c r="G7" s="4"/>
      <c r="H7" s="4"/>
      <c r="I7" s="4"/>
      <c r="J7" s="4"/>
      <c r="M7" s="17">
        <f t="shared" ref="M7:M13" si="3">1.267442+1.037209*B7</f>
        <v>3.3418600000000001</v>
      </c>
      <c r="N7" s="16">
        <v>3.3418604651162793</v>
      </c>
    </row>
    <row r="8" spans="1:14">
      <c r="A8" s="8">
        <v>3</v>
      </c>
      <c r="B8" s="4">
        <v>4</v>
      </c>
      <c r="C8" s="4">
        <v>5</v>
      </c>
      <c r="D8" s="4">
        <f t="shared" si="0"/>
        <v>20</v>
      </c>
      <c r="E8" s="4">
        <f t="shared" si="1"/>
        <v>16</v>
      </c>
      <c r="F8" s="4">
        <f t="shared" si="2"/>
        <v>25</v>
      </c>
      <c r="G8" s="4"/>
      <c r="H8" s="4"/>
      <c r="I8" s="4"/>
      <c r="J8" s="4"/>
      <c r="M8" s="17">
        <f t="shared" si="3"/>
        <v>5.4162780000000001</v>
      </c>
      <c r="N8" s="16">
        <v>5.4162790697674419</v>
      </c>
    </row>
    <row r="9" spans="1:14">
      <c r="A9" s="8">
        <v>4</v>
      </c>
      <c r="B9" s="4">
        <v>5</v>
      </c>
      <c r="C9" s="4">
        <v>7</v>
      </c>
      <c r="D9" s="4">
        <f t="shared" si="0"/>
        <v>35</v>
      </c>
      <c r="E9" s="4">
        <f t="shared" si="1"/>
        <v>25</v>
      </c>
      <c r="F9" s="4">
        <f t="shared" si="2"/>
        <v>49</v>
      </c>
      <c r="G9" s="4"/>
      <c r="H9" s="4"/>
      <c r="I9" s="4"/>
      <c r="J9" s="4"/>
      <c r="M9" s="17">
        <f t="shared" si="3"/>
        <v>6.453487</v>
      </c>
      <c r="N9" s="16">
        <v>6.4534883720930232</v>
      </c>
    </row>
    <row r="10" spans="1:14">
      <c r="A10" s="8">
        <v>5</v>
      </c>
      <c r="B10" s="4">
        <v>7</v>
      </c>
      <c r="C10" s="4">
        <v>8</v>
      </c>
      <c r="D10" s="4">
        <f t="shared" si="0"/>
        <v>56</v>
      </c>
      <c r="E10" s="4">
        <f t="shared" si="1"/>
        <v>49</v>
      </c>
      <c r="F10" s="4">
        <f t="shared" si="2"/>
        <v>64</v>
      </c>
      <c r="G10" s="4"/>
      <c r="H10" s="4"/>
      <c r="I10" s="4"/>
      <c r="J10" s="4"/>
      <c r="M10" s="17">
        <f t="shared" si="3"/>
        <v>8.5279050000000005</v>
      </c>
      <c r="N10" s="16">
        <v>8.5279069767441857</v>
      </c>
    </row>
    <row r="11" spans="1:14">
      <c r="A11" s="8">
        <v>6</v>
      </c>
      <c r="B11" s="4">
        <v>9</v>
      </c>
      <c r="C11" s="4">
        <v>10</v>
      </c>
      <c r="D11" s="4">
        <f t="shared" si="0"/>
        <v>90</v>
      </c>
      <c r="E11" s="4">
        <f t="shared" si="1"/>
        <v>81</v>
      </c>
      <c r="F11" s="4">
        <f t="shared" si="2"/>
        <v>100</v>
      </c>
      <c r="G11" s="4"/>
      <c r="H11" s="4"/>
      <c r="I11" s="4"/>
      <c r="J11" s="4"/>
      <c r="M11" s="17">
        <f t="shared" si="3"/>
        <v>10.602323000000002</v>
      </c>
      <c r="N11" s="16">
        <v>10.602325581395348</v>
      </c>
    </row>
    <row r="12" spans="1:14">
      <c r="A12" s="8">
        <v>7</v>
      </c>
      <c r="B12" s="4">
        <v>10</v>
      </c>
      <c r="C12" s="4">
        <v>12</v>
      </c>
      <c r="D12" s="4">
        <f t="shared" si="0"/>
        <v>120</v>
      </c>
      <c r="E12" s="4">
        <f t="shared" si="1"/>
        <v>100</v>
      </c>
      <c r="F12" s="4">
        <f t="shared" si="2"/>
        <v>144</v>
      </c>
      <c r="G12" s="4"/>
      <c r="H12" s="4"/>
      <c r="I12" s="4"/>
      <c r="J12" s="4"/>
      <c r="M12" s="17">
        <f t="shared" si="3"/>
        <v>11.639531999999999</v>
      </c>
      <c r="N12" s="16">
        <v>11.63953488372093</v>
      </c>
    </row>
    <row r="13" spans="1:14" ht="13.5" thickBot="1">
      <c r="A13" s="9">
        <v>8</v>
      </c>
      <c r="B13" s="5">
        <v>12</v>
      </c>
      <c r="C13" s="5">
        <v>14</v>
      </c>
      <c r="D13" s="5">
        <f t="shared" si="0"/>
        <v>168</v>
      </c>
      <c r="E13" s="5">
        <f t="shared" si="1"/>
        <v>144</v>
      </c>
      <c r="F13" s="5">
        <f t="shared" si="2"/>
        <v>196</v>
      </c>
      <c r="G13" s="5"/>
      <c r="H13" s="5"/>
      <c r="I13" s="5"/>
      <c r="J13" s="5"/>
      <c r="M13" s="17">
        <f t="shared" si="3"/>
        <v>13.713950000000001</v>
      </c>
      <c r="N13" s="18">
        <v>13.713953488372091</v>
      </c>
    </row>
    <row r="14" spans="1:14" s="1" customFormat="1">
      <c r="A14" s="10" t="s">
        <v>8</v>
      </c>
      <c r="B14" s="6">
        <f>SUM(B6:B13)</f>
        <v>50</v>
      </c>
      <c r="C14" s="6">
        <f>SUM(C6:C13)</f>
        <v>62</v>
      </c>
      <c r="D14" s="6">
        <f>SUM(D6:D13)</f>
        <v>499</v>
      </c>
      <c r="E14" s="6">
        <f>SUM(E6:E13)</f>
        <v>420</v>
      </c>
      <c r="F14" s="6">
        <f>SUM(F6:F13)</f>
        <v>598</v>
      </c>
      <c r="G14" s="6"/>
      <c r="H14" s="6"/>
      <c r="I14" s="6"/>
      <c r="J14" s="6"/>
      <c r="K14" s="6"/>
    </row>
    <row r="15" spans="1:14">
      <c r="A15" t="s">
        <v>9</v>
      </c>
      <c r="B15" s="4">
        <f>AVERAGE(B6:B13)</f>
        <v>6.25</v>
      </c>
      <c r="C15" s="4">
        <f>AVERAGE(C6:C13)</f>
        <v>7.75</v>
      </c>
      <c r="D15" s="4"/>
      <c r="E15" s="4"/>
      <c r="F15" s="4"/>
      <c r="G15" s="4"/>
      <c r="H15" s="4"/>
      <c r="I15" s="4"/>
      <c r="J15" s="4"/>
      <c r="K15" s="4"/>
    </row>
    <row r="16" spans="1:14">
      <c r="F16" t="s">
        <v>20</v>
      </c>
      <c r="G16" s="83">
        <f>(8*D14-B14*C14)/(8*E14-(B14)^2)</f>
        <v>1.0372093023255815</v>
      </c>
      <c r="I16">
        <f>(8*D14-B14*C14)/(8*E14-(B14)^2)</f>
        <v>1.0372093023255815</v>
      </c>
    </row>
    <row r="17" spans="6:13">
      <c r="F17" t="s">
        <v>18</v>
      </c>
      <c r="G17">
        <f>C15-(G16*B15)</f>
        <v>1.2674418604651159</v>
      </c>
    </row>
    <row r="19" spans="6:13">
      <c r="J19" s="4" t="s">
        <v>20</v>
      </c>
      <c r="K19">
        <f>(8*D14-B14*C14)/(8*E14-(B14)^2)</f>
        <v>1.0372093023255815</v>
      </c>
      <c r="M19" t="e">
        <f>J14/I14</f>
        <v>#DIV/0!</v>
      </c>
    </row>
    <row r="21" spans="6:13">
      <c r="J21" s="4" t="s">
        <v>18</v>
      </c>
      <c r="K21">
        <f>C15-(K19*B15)</f>
        <v>1.2674418604651159</v>
      </c>
    </row>
    <row r="24" spans="6:13">
      <c r="J24" t="s">
        <v>19</v>
      </c>
    </row>
    <row r="26" spans="6:13">
      <c r="J26" s="4" t="s">
        <v>21</v>
      </c>
      <c r="K26">
        <f>((8*D14)-(B14*C14))/((8*E14-(B14)^2)^(1/2)*(8*F14-(C14)^2)^(1/2))</f>
        <v>0.99209143885928797</v>
      </c>
    </row>
    <row r="28" spans="6:13">
      <c r="J28" s="4" t="s">
        <v>21</v>
      </c>
      <c r="K28" t="e">
        <f>J14/(I14^(1/2)*K14^(1/2))</f>
        <v>#DIV/0!</v>
      </c>
    </row>
    <row r="34" spans="1:6">
      <c r="A34" t="s">
        <v>22</v>
      </c>
    </row>
    <row r="35" spans="1:6" ht="13.5" thickBot="1"/>
    <row r="36" spans="1:6">
      <c r="A36" s="15" t="s">
        <v>23</v>
      </c>
      <c r="B36" s="15"/>
    </row>
    <row r="37" spans="1:6">
      <c r="A37" s="12" t="s">
        <v>24</v>
      </c>
      <c r="B37" s="12">
        <v>0.99209143885928786</v>
      </c>
    </row>
    <row r="38" spans="1:6">
      <c r="A38" s="12" t="s">
        <v>25</v>
      </c>
      <c r="B38" s="12">
        <v>0.9842454230578922</v>
      </c>
    </row>
    <row r="39" spans="1:6">
      <c r="A39" s="12" t="s">
        <v>26</v>
      </c>
      <c r="B39" s="12">
        <v>0.98161966023420755</v>
      </c>
    </row>
    <row r="40" spans="1:6">
      <c r="A40" s="12" t="s">
        <v>27</v>
      </c>
      <c r="B40" s="12">
        <v>0.55545218676583297</v>
      </c>
    </row>
    <row r="41" spans="1:6" ht="13.5" thickBot="1">
      <c r="A41" s="13" t="s">
        <v>28</v>
      </c>
      <c r="B41" s="13">
        <v>8</v>
      </c>
    </row>
    <row r="43" spans="1:6" ht="13.5" thickBot="1">
      <c r="A43" t="s">
        <v>29</v>
      </c>
    </row>
    <row r="44" spans="1:6">
      <c r="A44" s="14"/>
      <c r="B44" s="14" t="s">
        <v>34</v>
      </c>
      <c r="C44" s="14" t="s">
        <v>35</v>
      </c>
      <c r="D44" s="14" t="s">
        <v>36</v>
      </c>
      <c r="E44" s="14" t="s">
        <v>37</v>
      </c>
      <c r="F44" s="14" t="s">
        <v>38</v>
      </c>
    </row>
    <row r="45" spans="1:6">
      <c r="A45" s="12" t="s">
        <v>30</v>
      </c>
      <c r="B45" s="12">
        <v>1</v>
      </c>
      <c r="C45" s="12">
        <v>115.64883720930233</v>
      </c>
      <c r="D45" s="12">
        <v>115.64883720930233</v>
      </c>
      <c r="E45" s="12">
        <v>374.84170854271355</v>
      </c>
      <c r="F45" s="12">
        <v>1.2292858526424285E-6</v>
      </c>
    </row>
    <row r="46" spans="1:6">
      <c r="A46" s="12" t="s">
        <v>31</v>
      </c>
      <c r="B46" s="12">
        <v>6</v>
      </c>
      <c r="C46" s="12">
        <v>1.8511627906976746</v>
      </c>
      <c r="D46" s="12">
        <v>0.30852713178294577</v>
      </c>
      <c r="E46" s="12"/>
      <c r="F46" s="12"/>
    </row>
    <row r="47" spans="1:6" ht="13.5" thickBot="1">
      <c r="A47" s="13" t="s">
        <v>32</v>
      </c>
      <c r="B47" s="13">
        <v>7</v>
      </c>
      <c r="C47" s="13">
        <v>117.5</v>
      </c>
      <c r="D47" s="13"/>
      <c r="E47" s="13"/>
      <c r="F47" s="13"/>
    </row>
    <row r="48" spans="1:6" ht="13.5" thickBot="1"/>
    <row r="49" spans="1:9">
      <c r="A49" s="14"/>
      <c r="B49" s="14" t="s">
        <v>39</v>
      </c>
      <c r="C49" s="14" t="s">
        <v>27</v>
      </c>
      <c r="D49" s="14" t="s">
        <v>40</v>
      </c>
      <c r="E49" s="14" t="s">
        <v>41</v>
      </c>
      <c r="F49" s="14" t="s">
        <v>42</v>
      </c>
      <c r="G49" s="14" t="s">
        <v>43</v>
      </c>
      <c r="H49" s="14" t="s">
        <v>44</v>
      </c>
      <c r="I49" s="14" t="s">
        <v>45</v>
      </c>
    </row>
    <row r="50" spans="1:9">
      <c r="A50" s="12" t="s">
        <v>33</v>
      </c>
      <c r="B50" s="12">
        <v>1.2674418604651168</v>
      </c>
      <c r="C50" s="12">
        <v>0.38817011876662932</v>
      </c>
      <c r="D50" s="12">
        <v>3.2651711174788081</v>
      </c>
      <c r="E50" s="12">
        <v>1.7137478118419369E-2</v>
      </c>
      <c r="F50" s="12">
        <v>0.31762379842387023</v>
      </c>
      <c r="G50" s="12">
        <v>2.2172599225063632</v>
      </c>
      <c r="H50" s="12">
        <v>0.31762379842387023</v>
      </c>
      <c r="I50" s="12">
        <v>2.2172599225063632</v>
      </c>
    </row>
    <row r="51" spans="1:9" ht="13.5" thickBot="1">
      <c r="A51" s="13" t="s">
        <v>1</v>
      </c>
      <c r="B51" s="13">
        <v>1.0372093023255813</v>
      </c>
      <c r="C51" s="13">
        <v>5.3572566025336422E-2</v>
      </c>
      <c r="D51" s="13">
        <v>19.360829231794629</v>
      </c>
      <c r="E51" s="13">
        <v>1.2292858526424321E-6</v>
      </c>
      <c r="F51" s="13">
        <v>0.9061219558743886</v>
      </c>
      <c r="G51" s="13">
        <v>1.1682966487767741</v>
      </c>
      <c r="H51" s="13">
        <v>0.9061219558743886</v>
      </c>
      <c r="I51" s="13">
        <v>1.1682966487767741</v>
      </c>
    </row>
    <row r="55" spans="1:9">
      <c r="A55" t="s">
        <v>46</v>
      </c>
      <c r="E55" t="s">
        <v>50</v>
      </c>
    </row>
    <row r="56" spans="1:9" ht="13.5" thickBot="1"/>
    <row r="57" spans="1:9">
      <c r="A57" s="14" t="s">
        <v>47</v>
      </c>
      <c r="B57" s="14" t="s">
        <v>48</v>
      </c>
      <c r="C57" s="14" t="s">
        <v>49</v>
      </c>
      <c r="E57" s="14" t="s">
        <v>51</v>
      </c>
      <c r="F57" s="14" t="s">
        <v>2</v>
      </c>
    </row>
    <row r="58" spans="1:9">
      <c r="A58" s="12">
        <v>1</v>
      </c>
      <c r="B58" s="12">
        <v>2.304651162790698</v>
      </c>
      <c r="C58" s="12">
        <v>-0.30465116279069804</v>
      </c>
      <c r="E58" s="12">
        <v>6.25</v>
      </c>
      <c r="F58" s="12">
        <v>2</v>
      </c>
    </row>
    <row r="59" spans="1:9">
      <c r="A59" s="12">
        <v>2</v>
      </c>
      <c r="B59" s="12">
        <v>3.3418604651162793</v>
      </c>
      <c r="C59" s="12">
        <v>0.65813953488372068</v>
      </c>
      <c r="E59" s="12">
        <v>18.75</v>
      </c>
      <c r="F59" s="12">
        <v>4</v>
      </c>
    </row>
    <row r="60" spans="1:9">
      <c r="A60" s="12">
        <v>3</v>
      </c>
      <c r="B60" s="12">
        <v>5.4162790697674419</v>
      </c>
      <c r="C60" s="12">
        <v>-0.41627906976744189</v>
      </c>
      <c r="E60" s="12">
        <v>31.25</v>
      </c>
      <c r="F60" s="12">
        <v>5</v>
      </c>
    </row>
    <row r="61" spans="1:9">
      <c r="A61" s="12">
        <v>4</v>
      </c>
      <c r="B61" s="12">
        <v>6.4534883720930232</v>
      </c>
      <c r="C61" s="12">
        <v>0.54651162790697683</v>
      </c>
      <c r="E61" s="12">
        <v>43.75</v>
      </c>
      <c r="F61" s="12">
        <v>7</v>
      </c>
    </row>
    <row r="62" spans="1:9">
      <c r="A62" s="12">
        <v>5</v>
      </c>
      <c r="B62" s="12">
        <v>8.5279069767441857</v>
      </c>
      <c r="C62" s="12">
        <v>-0.52790697674418574</v>
      </c>
      <c r="E62" s="12">
        <v>56.25</v>
      </c>
      <c r="F62" s="12">
        <v>8</v>
      </c>
    </row>
    <row r="63" spans="1:9">
      <c r="A63" s="12">
        <v>6</v>
      </c>
      <c r="B63" s="12">
        <v>10.602325581395348</v>
      </c>
      <c r="C63" s="12">
        <v>-0.60232558139534831</v>
      </c>
      <c r="E63" s="12">
        <v>68.75</v>
      </c>
      <c r="F63" s="12">
        <v>10</v>
      </c>
    </row>
    <row r="64" spans="1:9">
      <c r="A64" s="12">
        <v>7</v>
      </c>
      <c r="B64" s="12">
        <v>11.63953488372093</v>
      </c>
      <c r="C64" s="12">
        <v>0.36046511627906952</v>
      </c>
      <c r="E64" s="12">
        <v>81.25</v>
      </c>
      <c r="F64" s="12">
        <v>12</v>
      </c>
    </row>
    <row r="65" spans="1:6" ht="13.5" thickBot="1">
      <c r="A65" s="13">
        <v>8</v>
      </c>
      <c r="B65" s="13">
        <v>13.713953488372091</v>
      </c>
      <c r="C65" s="13">
        <v>0.28604651162790873</v>
      </c>
      <c r="E65" s="13">
        <v>93.75</v>
      </c>
      <c r="F65" s="13">
        <v>14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oleObjects>
    <oleObject progId="Equation.3" shapeId="1025" r:id="rId4"/>
    <oleObject progId="Equation.3" shapeId="1026" r:id="rId5"/>
    <oleObject progId="Equation.3" shapeId="1027" r:id="rId6"/>
    <oleObject progId="Equation.3" shapeId="1028" r:id="rId7"/>
  </oleObjects>
</worksheet>
</file>

<file path=xl/worksheets/sheet20.xml><?xml version="1.0" encoding="utf-8"?>
<worksheet xmlns="http://schemas.openxmlformats.org/spreadsheetml/2006/main" xmlns:r="http://schemas.openxmlformats.org/officeDocument/2006/relationships">
  <dimension ref="A2:L41"/>
  <sheetViews>
    <sheetView workbookViewId="0">
      <selection activeCell="H6" sqref="H6"/>
    </sheetView>
  </sheetViews>
  <sheetFormatPr defaultRowHeight="12.75"/>
  <cols>
    <col min="1" max="1" width="14.85546875" customWidth="1"/>
  </cols>
  <sheetData>
    <row r="2" spans="1:12">
      <c r="A2" t="s">
        <v>60</v>
      </c>
    </row>
    <row r="3" spans="1:12">
      <c r="A3" t="s">
        <v>194</v>
      </c>
    </row>
    <row r="6" spans="1:12">
      <c r="A6" s="87" t="s">
        <v>63</v>
      </c>
      <c r="B6" s="91"/>
      <c r="C6" s="91"/>
      <c r="D6" s="91"/>
    </row>
    <row r="7" spans="1:12">
      <c r="A7" s="87"/>
      <c r="B7" t="s">
        <v>198</v>
      </c>
      <c r="C7" t="s">
        <v>199</v>
      </c>
      <c r="D7" t="s">
        <v>73</v>
      </c>
    </row>
    <row r="9" spans="1:12" ht="16.5" customHeight="1">
      <c r="A9" t="s">
        <v>195</v>
      </c>
      <c r="B9">
        <v>35</v>
      </c>
      <c r="C9">
        <v>35</v>
      </c>
      <c r="D9">
        <f>SUM(B9:C9)</f>
        <v>70</v>
      </c>
      <c r="K9" s="72"/>
      <c r="L9" s="72"/>
    </row>
    <row r="10" spans="1:12" ht="15" customHeight="1">
      <c r="A10" t="s">
        <v>196</v>
      </c>
      <c r="B10">
        <v>35</v>
      </c>
      <c r="C10">
        <v>25</v>
      </c>
      <c r="D10">
        <f>SUM(B10:C10)</f>
        <v>60</v>
      </c>
      <c r="K10" s="72"/>
      <c r="L10" s="72"/>
    </row>
    <row r="11" spans="1:12" ht="14.25" customHeight="1">
      <c r="A11" t="s">
        <v>197</v>
      </c>
      <c r="B11">
        <v>42</v>
      </c>
      <c r="C11">
        <v>35</v>
      </c>
      <c r="D11">
        <f>SUM(B11:C11)</f>
        <v>77</v>
      </c>
      <c r="K11" s="72"/>
      <c r="L11" s="72"/>
    </row>
    <row r="12" spans="1:12">
      <c r="K12" s="28"/>
      <c r="L12" s="28"/>
    </row>
    <row r="13" spans="1:12">
      <c r="A13" t="s">
        <v>71</v>
      </c>
    </row>
    <row r="15" spans="1:12">
      <c r="B15" s="23" t="s">
        <v>72</v>
      </c>
      <c r="C15" s="88">
        <v>1</v>
      </c>
      <c r="D15" s="88">
        <v>2</v>
      </c>
      <c r="E15" s="88" t="s">
        <v>73</v>
      </c>
    </row>
    <row r="16" spans="1:12">
      <c r="B16" s="24">
        <v>1</v>
      </c>
      <c r="C16" s="89"/>
      <c r="D16" s="89"/>
      <c r="E16" s="89"/>
    </row>
    <row r="17" spans="2:5" ht="15.75">
      <c r="B17" s="88">
        <v>1</v>
      </c>
      <c r="C17" s="26">
        <f>B9</f>
        <v>35</v>
      </c>
      <c r="D17" s="26">
        <f>C9</f>
        <v>35</v>
      </c>
      <c r="E17" s="27" t="s">
        <v>75</v>
      </c>
    </row>
    <row r="18" spans="2:5">
      <c r="B18" s="90"/>
      <c r="C18" s="36">
        <f>C29</f>
        <v>37.874396135265698</v>
      </c>
      <c r="D18" s="36">
        <f>D29</f>
        <v>32.125603864734302</v>
      </c>
      <c r="E18" s="25">
        <f>SUM(C17:D17)</f>
        <v>70</v>
      </c>
    </row>
    <row r="19" spans="2:5">
      <c r="B19" s="88">
        <v>2</v>
      </c>
      <c r="C19" s="26">
        <f>B10</f>
        <v>35</v>
      </c>
      <c r="D19" s="26">
        <f>C10</f>
        <v>25</v>
      </c>
      <c r="E19" s="27" t="s">
        <v>76</v>
      </c>
    </row>
    <row r="20" spans="2:5">
      <c r="B20" s="90"/>
      <c r="C20" s="36">
        <f>C32</f>
        <v>32.463768115942031</v>
      </c>
      <c r="D20" s="36">
        <f>D32</f>
        <v>27.536231884057973</v>
      </c>
      <c r="E20" s="25">
        <f>SUM(C19:D19)</f>
        <v>60</v>
      </c>
    </row>
    <row r="21" spans="2:5">
      <c r="B21" s="88">
        <v>3</v>
      </c>
      <c r="C21" s="26">
        <f>B11</f>
        <v>42</v>
      </c>
      <c r="D21" s="26">
        <f>C11</f>
        <v>35</v>
      </c>
      <c r="E21" s="27" t="s">
        <v>77</v>
      </c>
    </row>
    <row r="22" spans="2:5">
      <c r="B22" s="89"/>
      <c r="C22" s="37">
        <f>C35</f>
        <v>41.661835748792271</v>
      </c>
      <c r="D22" s="37">
        <f>D35</f>
        <v>35.338164251207729</v>
      </c>
      <c r="E22" s="25">
        <f>SUM(C21:D21)</f>
        <v>77</v>
      </c>
    </row>
    <row r="23" spans="2:5">
      <c r="B23" s="30" t="s">
        <v>73</v>
      </c>
      <c r="C23" s="27" t="s">
        <v>79</v>
      </c>
      <c r="D23" s="27" t="s">
        <v>80</v>
      </c>
      <c r="E23" s="21" t="s">
        <v>78</v>
      </c>
    </row>
    <row r="24" spans="2:5">
      <c r="B24" s="29"/>
      <c r="C24" s="25">
        <f>C17+C19+C21</f>
        <v>112</v>
      </c>
      <c r="D24" s="25">
        <f>D17+D19+D21</f>
        <v>95</v>
      </c>
      <c r="E24" s="25">
        <f>SUM(C24:D24)</f>
        <v>207</v>
      </c>
    </row>
    <row r="26" spans="2:5">
      <c r="B26" t="s">
        <v>74</v>
      </c>
    </row>
    <row r="28" spans="2:5">
      <c r="C28" t="s">
        <v>82</v>
      </c>
      <c r="D28" t="s">
        <v>83</v>
      </c>
    </row>
    <row r="29" spans="2:5">
      <c r="C29" s="32">
        <f>$E$18*C24/$E$24</f>
        <v>37.874396135265698</v>
      </c>
      <c r="D29" s="32">
        <f>$E$18*D24/$E$24</f>
        <v>32.125603864734302</v>
      </c>
    </row>
    <row r="31" spans="2:5">
      <c r="C31" t="s">
        <v>85</v>
      </c>
      <c r="D31" t="s">
        <v>86</v>
      </c>
    </row>
    <row r="32" spans="2:5">
      <c r="C32" s="32">
        <f>$E$20*C24/$E$24</f>
        <v>32.463768115942031</v>
      </c>
      <c r="D32" s="32">
        <f>$E$20*D24/$E$24</f>
        <v>27.536231884057973</v>
      </c>
    </row>
    <row r="34" spans="2:11">
      <c r="C34" t="s">
        <v>88</v>
      </c>
      <c r="D34" t="s">
        <v>89</v>
      </c>
    </row>
    <row r="35" spans="2:11">
      <c r="C35" s="32">
        <f>$E$22*C24/$E$24</f>
        <v>41.661835748792271</v>
      </c>
      <c r="D35" s="32">
        <f>$E$22*D24/$E$24</f>
        <v>35.338164251207729</v>
      </c>
    </row>
    <row r="37" spans="2:11" ht="14.25">
      <c r="B37" s="33" t="s">
        <v>91</v>
      </c>
      <c r="C37">
        <f>(C17-C18)^2/C18</f>
        <v>0.21814613526570015</v>
      </c>
      <c r="D37">
        <f>(D17-D18)^2/D18</f>
        <v>0.25718281210272015</v>
      </c>
      <c r="I37" s="32"/>
      <c r="J37" s="32"/>
      <c r="K37" s="32"/>
    </row>
    <row r="38" spans="2:11">
      <c r="B38" s="33"/>
      <c r="I38" s="32"/>
      <c r="J38" s="32"/>
      <c r="K38" s="32"/>
    </row>
    <row r="39" spans="2:11">
      <c r="B39" s="33"/>
      <c r="C39">
        <f>(C19-C20)^2/C20</f>
        <v>0.19814311594202866</v>
      </c>
      <c r="D39">
        <f>(D19-D20)^2/D20</f>
        <v>0.23360030511060287</v>
      </c>
      <c r="I39" s="32"/>
      <c r="J39" s="32"/>
      <c r="K39" s="32"/>
    </row>
    <row r="40" spans="2:11">
      <c r="B40" s="33"/>
      <c r="I40" s="32"/>
      <c r="J40" s="32"/>
      <c r="K40" s="32"/>
    </row>
    <row r="41" spans="2:11">
      <c r="C41">
        <f>(C21-C22)^2/C22</f>
        <v>2.7448397013614362E-3</v>
      </c>
      <c r="D41">
        <f>(D21-D22)^2/D22</f>
        <v>3.236021542657693E-3</v>
      </c>
      <c r="E41" s="71">
        <f>SUM(C37:D41)</f>
        <v>0.91305322966507085</v>
      </c>
    </row>
  </sheetData>
  <mergeCells count="8">
    <mergeCell ref="B21:B22"/>
    <mergeCell ref="E15:E16"/>
    <mergeCell ref="B17:B18"/>
    <mergeCell ref="B19:B20"/>
    <mergeCell ref="A6:A7"/>
    <mergeCell ref="B6:D6"/>
    <mergeCell ref="C15:C16"/>
    <mergeCell ref="D15:D16"/>
  </mergeCells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18433" r:id="rId3"/>
    <oleObject progId="Equation.3" shapeId="18437" r:id="rId4"/>
  </oleObjects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2:L61"/>
  <sheetViews>
    <sheetView workbookViewId="0">
      <selection activeCell="G22" sqref="G22"/>
    </sheetView>
  </sheetViews>
  <sheetFormatPr defaultRowHeight="12.75"/>
  <cols>
    <col min="1" max="1" width="8.5703125" customWidth="1"/>
    <col min="6" max="6" width="11.85546875" customWidth="1"/>
    <col min="12" max="12" width="12.42578125" bestFit="1" customWidth="1"/>
  </cols>
  <sheetData>
    <row r="2" spans="1:7">
      <c r="A2" t="s">
        <v>14</v>
      </c>
    </row>
    <row r="3" spans="1:7">
      <c r="A3" t="s">
        <v>13</v>
      </c>
    </row>
    <row r="5" spans="1:7">
      <c r="A5" s="7" t="s">
        <v>0</v>
      </c>
      <c r="B5" s="2" t="s">
        <v>1</v>
      </c>
      <c r="C5" s="2" t="s">
        <v>2</v>
      </c>
      <c r="D5" s="3" t="s">
        <v>15</v>
      </c>
      <c r="E5" s="3" t="s">
        <v>151</v>
      </c>
      <c r="F5" s="74" t="s">
        <v>200</v>
      </c>
      <c r="G5" s="74"/>
    </row>
    <row r="6" spans="1:7">
      <c r="A6" s="8">
        <v>1</v>
      </c>
      <c r="B6" s="4">
        <v>19</v>
      </c>
      <c r="C6" s="4">
        <v>15</v>
      </c>
      <c r="D6">
        <f>B6*C6</f>
        <v>285</v>
      </c>
      <c r="E6">
        <f>B6^2</f>
        <v>361</v>
      </c>
      <c r="F6">
        <f>C6^2</f>
        <v>225</v>
      </c>
    </row>
    <row r="7" spans="1:7">
      <c r="A7" s="8">
        <v>2</v>
      </c>
      <c r="B7" s="4">
        <v>27</v>
      </c>
      <c r="C7" s="4">
        <v>20</v>
      </c>
      <c r="D7">
        <f t="shared" ref="D7:D13" si="0">B7*C7</f>
        <v>540</v>
      </c>
      <c r="E7">
        <f t="shared" ref="E7:E13" si="1">B7^2</f>
        <v>729</v>
      </c>
      <c r="F7">
        <f t="shared" ref="F7:F13" si="2">C7^2</f>
        <v>400</v>
      </c>
    </row>
    <row r="8" spans="1:7">
      <c r="A8" s="8">
        <v>3</v>
      </c>
      <c r="B8" s="4">
        <v>39</v>
      </c>
      <c r="C8" s="4">
        <v>28</v>
      </c>
      <c r="D8">
        <f t="shared" si="0"/>
        <v>1092</v>
      </c>
      <c r="E8">
        <f t="shared" si="1"/>
        <v>1521</v>
      </c>
      <c r="F8">
        <f t="shared" si="2"/>
        <v>784</v>
      </c>
    </row>
    <row r="9" spans="1:7">
      <c r="A9" s="8">
        <v>4</v>
      </c>
      <c r="B9" s="4">
        <v>47</v>
      </c>
      <c r="C9" s="4">
        <v>36</v>
      </c>
      <c r="D9">
        <f t="shared" si="0"/>
        <v>1692</v>
      </c>
      <c r="E9">
        <f t="shared" si="1"/>
        <v>2209</v>
      </c>
      <c r="F9">
        <f t="shared" si="2"/>
        <v>1296</v>
      </c>
    </row>
    <row r="10" spans="1:7">
      <c r="A10" s="8">
        <v>5</v>
      </c>
      <c r="B10" s="4">
        <v>52</v>
      </c>
      <c r="C10" s="4">
        <v>42</v>
      </c>
      <c r="D10">
        <f t="shared" si="0"/>
        <v>2184</v>
      </c>
      <c r="E10">
        <f t="shared" si="1"/>
        <v>2704</v>
      </c>
      <c r="F10">
        <f t="shared" si="2"/>
        <v>1764</v>
      </c>
    </row>
    <row r="11" spans="1:7">
      <c r="A11" s="8">
        <v>6</v>
      </c>
      <c r="B11" s="4">
        <v>66</v>
      </c>
      <c r="C11" s="4">
        <v>45</v>
      </c>
      <c r="D11">
        <f t="shared" si="0"/>
        <v>2970</v>
      </c>
      <c r="E11">
        <f t="shared" si="1"/>
        <v>4356</v>
      </c>
      <c r="F11">
        <f t="shared" si="2"/>
        <v>2025</v>
      </c>
    </row>
    <row r="12" spans="1:7">
      <c r="A12" s="8">
        <v>7</v>
      </c>
      <c r="B12" s="4">
        <v>78</v>
      </c>
      <c r="C12" s="4">
        <v>51</v>
      </c>
      <c r="D12">
        <f t="shared" si="0"/>
        <v>3978</v>
      </c>
      <c r="E12">
        <f t="shared" si="1"/>
        <v>6084</v>
      </c>
      <c r="F12">
        <f t="shared" si="2"/>
        <v>2601</v>
      </c>
    </row>
    <row r="13" spans="1:7">
      <c r="A13" s="9">
        <v>8</v>
      </c>
      <c r="B13" s="5">
        <v>85</v>
      </c>
      <c r="C13" s="5">
        <v>55</v>
      </c>
      <c r="D13" s="22">
        <f t="shared" si="0"/>
        <v>4675</v>
      </c>
      <c r="E13" s="22">
        <f t="shared" si="1"/>
        <v>7225</v>
      </c>
      <c r="F13">
        <f t="shared" si="2"/>
        <v>3025</v>
      </c>
    </row>
    <row r="14" spans="1:7" s="1" customFormat="1">
      <c r="A14" s="10" t="s">
        <v>8</v>
      </c>
      <c r="B14" s="6">
        <f>SUM(B6:B13)</f>
        <v>413</v>
      </c>
      <c r="C14" s="6">
        <f>SUM(C6:C13)</f>
        <v>292</v>
      </c>
      <c r="D14" s="6">
        <f>SUM(D6:D13)</f>
        <v>17416</v>
      </c>
      <c r="E14" s="6">
        <f>SUM(E6:E13)</f>
        <v>25189</v>
      </c>
      <c r="F14" s="6">
        <f>SUM(F6:F13)</f>
        <v>12120</v>
      </c>
    </row>
    <row r="15" spans="1:7">
      <c r="A15" t="s">
        <v>9</v>
      </c>
      <c r="B15" s="4">
        <f>AVERAGE(B6:B13)</f>
        <v>51.625</v>
      </c>
      <c r="C15" s="4">
        <f>AVERAGE(C6:C13)</f>
        <v>36.5</v>
      </c>
      <c r="D15" s="4">
        <f>AVERAGE(D6:D13)</f>
        <v>2177</v>
      </c>
      <c r="E15" s="4">
        <f>AVERAGE(E6:E13)</f>
        <v>3148.625</v>
      </c>
      <c r="F15" s="4">
        <f>AVERAGE(F6:F13)</f>
        <v>1515</v>
      </c>
    </row>
    <row r="18" spans="1:2">
      <c r="A18" s="73" t="s">
        <v>20</v>
      </c>
      <c r="B18">
        <f>(8*D14-B14*C14)/(8*E14-B14^2)</f>
        <v>0.6053711663381055</v>
      </c>
    </row>
    <row r="19" spans="1:2">
      <c r="A19" s="73" t="s">
        <v>18</v>
      </c>
      <c r="B19">
        <f>C15-(B18*B15)</f>
        <v>5.2477135377953026</v>
      </c>
    </row>
    <row r="21" spans="1:2">
      <c r="A21" s="73" t="s">
        <v>203</v>
      </c>
    </row>
    <row r="24" spans="1:2">
      <c r="A24" s="73" t="s">
        <v>21</v>
      </c>
      <c r="B24">
        <f>(8*D14-B14*C14)/((8*E14-(B14)^2)^0.5*(8*F14-(C14)^2)^0.5)</f>
        <v>0.98465538562532284</v>
      </c>
    </row>
    <row r="27" spans="1:2">
      <c r="B27" s="73" t="s">
        <v>204</v>
      </c>
    </row>
    <row r="30" spans="1:2">
      <c r="A30" t="s">
        <v>22</v>
      </c>
    </row>
    <row r="31" spans="1:2" ht="13.5" thickBot="1"/>
    <row r="32" spans="1:2">
      <c r="A32" s="15" t="s">
        <v>23</v>
      </c>
      <c r="B32" s="15"/>
    </row>
    <row r="33" spans="1:12">
      <c r="A33" s="12" t="s">
        <v>24</v>
      </c>
      <c r="B33" s="12">
        <v>0.98465538562532307</v>
      </c>
    </row>
    <row r="34" spans="1:12">
      <c r="A34" s="12" t="s">
        <v>25</v>
      </c>
      <c r="B34" s="12">
        <v>0.96954622844095362</v>
      </c>
    </row>
    <row r="35" spans="1:12">
      <c r="A35" s="12" t="s">
        <v>26</v>
      </c>
      <c r="B35" s="12">
        <v>0.96447059984777916</v>
      </c>
    </row>
    <row r="36" spans="1:12">
      <c r="A36" s="12" t="s">
        <v>27</v>
      </c>
      <c r="B36" s="12">
        <v>2.7240721361999531</v>
      </c>
    </row>
    <row r="37" spans="1:12" ht="13.5" thickBot="1">
      <c r="A37" s="13" t="s">
        <v>28</v>
      </c>
      <c r="B37" s="13">
        <v>8</v>
      </c>
    </row>
    <row r="39" spans="1:12" ht="13.5" thickBot="1">
      <c r="A39" t="s">
        <v>29</v>
      </c>
      <c r="I39">
        <v>0.95</v>
      </c>
    </row>
    <row r="40" spans="1:12">
      <c r="A40" s="14"/>
      <c r="B40" s="14" t="s">
        <v>34</v>
      </c>
      <c r="C40" s="14" t="s">
        <v>35</v>
      </c>
      <c r="D40" s="14" t="s">
        <v>36</v>
      </c>
      <c r="E40" s="14" t="s">
        <v>37</v>
      </c>
      <c r="F40" s="14" t="s">
        <v>38</v>
      </c>
    </row>
    <row r="41" spans="1:12">
      <c r="A41" s="12" t="s">
        <v>30</v>
      </c>
      <c r="B41" s="12">
        <v>1</v>
      </c>
      <c r="C41" s="12">
        <v>1417.4765859806741</v>
      </c>
      <c r="D41" s="12">
        <v>1417.4765859806741</v>
      </c>
      <c r="E41" s="12">
        <v>191.01993194395249</v>
      </c>
      <c r="F41" s="12">
        <v>8.9288683159973666E-6</v>
      </c>
      <c r="H41">
        <v>1</v>
      </c>
      <c r="I41">
        <f>H41-F41</f>
        <v>0.99999107113168395</v>
      </c>
    </row>
    <row r="42" spans="1:12">
      <c r="A42" s="12" t="s">
        <v>31</v>
      </c>
      <c r="B42" s="12">
        <v>6</v>
      </c>
      <c r="C42" s="12">
        <v>44.523414019325855</v>
      </c>
      <c r="D42" s="12">
        <v>7.4205690032209759</v>
      </c>
      <c r="E42" s="12"/>
      <c r="F42" s="12"/>
    </row>
    <row r="43" spans="1:12" ht="13.5" thickBot="1">
      <c r="A43" s="13" t="s">
        <v>32</v>
      </c>
      <c r="B43" s="13">
        <v>7</v>
      </c>
      <c r="C43" s="13">
        <v>1462</v>
      </c>
      <c r="D43" s="13"/>
      <c r="E43" s="13"/>
      <c r="F43" s="13"/>
    </row>
    <row r="44" spans="1:12" ht="13.5" thickBot="1"/>
    <row r="45" spans="1:12">
      <c r="A45" s="14"/>
      <c r="B45" s="14" t="s">
        <v>39</v>
      </c>
      <c r="C45" s="14" t="s">
        <v>27</v>
      </c>
      <c r="D45" s="14" t="s">
        <v>40</v>
      </c>
      <c r="E45" s="14" t="s">
        <v>41</v>
      </c>
      <c r="F45" s="14" t="s">
        <v>42</v>
      </c>
      <c r="G45" s="14" t="s">
        <v>43</v>
      </c>
      <c r="H45" s="14" t="s">
        <v>201</v>
      </c>
      <c r="I45" s="14" t="s">
        <v>202</v>
      </c>
      <c r="L45">
        <v>0.95</v>
      </c>
    </row>
    <row r="46" spans="1:12">
      <c r="A46" s="12" t="s">
        <v>33</v>
      </c>
      <c r="B46" s="12">
        <v>5.2477135377952919</v>
      </c>
      <c r="C46" s="12">
        <v>2.4577791659937067</v>
      </c>
      <c r="D46" s="12">
        <v>2.1351444468256711</v>
      </c>
      <c r="E46" s="12">
        <v>7.666269700860294E-2</v>
      </c>
      <c r="F46" s="12">
        <v>-0.76625541939014674</v>
      </c>
      <c r="G46" s="12">
        <v>11.261682494980731</v>
      </c>
      <c r="H46" s="12">
        <v>-0.76625541939014674</v>
      </c>
      <c r="I46" s="12">
        <v>11.261682494980731</v>
      </c>
    </row>
    <row r="47" spans="1:12" ht="13.5" thickBot="1">
      <c r="A47" s="13" t="s">
        <v>1</v>
      </c>
      <c r="B47" s="13">
        <v>0.60537116633810573</v>
      </c>
      <c r="C47" s="13">
        <v>4.3800834899476664E-2</v>
      </c>
      <c r="D47" s="13">
        <v>13.820996054697094</v>
      </c>
      <c r="E47" s="13">
        <v>8.9288683159973497E-6</v>
      </c>
      <c r="F47" s="13">
        <v>0.49819438453893422</v>
      </c>
      <c r="G47" s="13">
        <v>0.71254794813727729</v>
      </c>
      <c r="H47" s="13">
        <v>0.49819438453893422</v>
      </c>
      <c r="I47" s="13">
        <v>0.71254794813727729</v>
      </c>
      <c r="K47">
        <v>1</v>
      </c>
      <c r="L47">
        <f>K47-E47</f>
        <v>0.99999107113168395</v>
      </c>
    </row>
    <row r="51" spans="1:2">
      <c r="A51" t="s">
        <v>50</v>
      </c>
    </row>
    <row r="52" spans="1:2" ht="13.5" thickBot="1"/>
    <row r="53" spans="1:2">
      <c r="A53" s="14" t="s">
        <v>51</v>
      </c>
      <c r="B53" s="14" t="s">
        <v>2</v>
      </c>
    </row>
    <row r="54" spans="1:2">
      <c r="A54" s="12">
        <v>6.25</v>
      </c>
      <c r="B54" s="12">
        <v>15</v>
      </c>
    </row>
    <row r="55" spans="1:2">
      <c r="A55" s="12">
        <v>18.75</v>
      </c>
      <c r="B55" s="12">
        <v>20</v>
      </c>
    </row>
    <row r="56" spans="1:2">
      <c r="A56" s="12">
        <v>31.25</v>
      </c>
      <c r="B56" s="12">
        <v>28</v>
      </c>
    </row>
    <row r="57" spans="1:2">
      <c r="A57" s="12">
        <v>43.75</v>
      </c>
      <c r="B57" s="12">
        <v>36</v>
      </c>
    </row>
    <row r="58" spans="1:2">
      <c r="A58" s="12">
        <v>56.25</v>
      </c>
      <c r="B58" s="12">
        <v>42</v>
      </c>
    </row>
    <row r="59" spans="1:2">
      <c r="A59" s="12">
        <v>68.75</v>
      </c>
      <c r="B59" s="12">
        <v>45</v>
      </c>
    </row>
    <row r="60" spans="1:2">
      <c r="A60" s="12">
        <v>81.25</v>
      </c>
      <c r="B60" s="12">
        <v>51</v>
      </c>
    </row>
    <row r="61" spans="1:2" ht="13.5" thickBot="1">
      <c r="A61" s="13">
        <v>93.75</v>
      </c>
      <c r="B61" s="13">
        <v>55</v>
      </c>
    </row>
  </sheetData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Equation.3" shapeId="82945" r:id="rId4"/>
    <oleObject progId="Equation.3" shapeId="82946" r:id="rId5"/>
    <oleObject progId="Equation.3" shapeId="82947" r:id="rId6"/>
    <oleObject progId="Equation.3" shapeId="82948" r:id="rId7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2:K36"/>
  <sheetViews>
    <sheetView workbookViewId="0">
      <selection activeCell="J30" sqref="J30"/>
    </sheetView>
  </sheetViews>
  <sheetFormatPr defaultRowHeight="12.75"/>
  <cols>
    <col min="1" max="1" width="13.140625" customWidth="1"/>
    <col min="2" max="2" width="12.140625" customWidth="1"/>
    <col min="5" max="5" width="8.7109375" customWidth="1"/>
    <col min="6" max="6" width="12.85546875" customWidth="1"/>
  </cols>
  <sheetData>
    <row r="2" spans="1:3">
      <c r="A2" t="s">
        <v>12</v>
      </c>
    </row>
    <row r="3" spans="1:3">
      <c r="A3" t="s">
        <v>11</v>
      </c>
    </row>
    <row r="5" spans="1:3">
      <c r="A5" s="7" t="s">
        <v>0</v>
      </c>
      <c r="B5" s="2" t="s">
        <v>1</v>
      </c>
      <c r="C5" s="2" t="s">
        <v>2</v>
      </c>
    </row>
    <row r="6" spans="1:3">
      <c r="A6" s="8">
        <v>1</v>
      </c>
      <c r="B6" s="4">
        <v>2</v>
      </c>
      <c r="C6" s="4">
        <v>15</v>
      </c>
    </row>
    <row r="7" spans="1:3">
      <c r="A7" s="8">
        <v>2</v>
      </c>
      <c r="B7" s="4">
        <v>4</v>
      </c>
      <c r="C7" s="4">
        <v>14</v>
      </c>
    </row>
    <row r="8" spans="1:3">
      <c r="A8" s="8">
        <v>3</v>
      </c>
      <c r="B8" s="4">
        <v>5</v>
      </c>
      <c r="C8" s="4">
        <v>12</v>
      </c>
    </row>
    <row r="9" spans="1:3">
      <c r="A9" s="8">
        <v>4</v>
      </c>
      <c r="B9" s="4">
        <v>6</v>
      </c>
      <c r="C9" s="4">
        <v>10</v>
      </c>
    </row>
    <row r="10" spans="1:3">
      <c r="A10" s="8">
        <v>5</v>
      </c>
      <c r="B10" s="4">
        <v>8</v>
      </c>
      <c r="C10" s="4">
        <v>9</v>
      </c>
    </row>
    <row r="11" spans="1:3">
      <c r="A11" s="8">
        <v>6</v>
      </c>
      <c r="B11" s="4">
        <v>10</v>
      </c>
      <c r="C11" s="4">
        <v>8</v>
      </c>
    </row>
    <row r="12" spans="1:3">
      <c r="A12" s="8">
        <v>7</v>
      </c>
      <c r="B12" s="4">
        <v>11</v>
      </c>
      <c r="C12" s="4">
        <v>6</v>
      </c>
    </row>
    <row r="13" spans="1:3">
      <c r="A13" s="8">
        <v>8</v>
      </c>
      <c r="B13" s="4">
        <v>13</v>
      </c>
      <c r="C13" s="4">
        <v>4</v>
      </c>
    </row>
    <row r="14" spans="1:3">
      <c r="A14" s="8">
        <v>9</v>
      </c>
      <c r="B14" s="4">
        <v>14</v>
      </c>
      <c r="C14" s="4">
        <v>3</v>
      </c>
    </row>
    <row r="15" spans="1:3">
      <c r="A15" s="9">
        <v>10</v>
      </c>
      <c r="B15" s="5">
        <v>15</v>
      </c>
      <c r="C15" s="5">
        <v>2</v>
      </c>
    </row>
    <row r="16" spans="1:3" s="1" customFormat="1">
      <c r="A16" s="10" t="s">
        <v>8</v>
      </c>
      <c r="B16" s="6">
        <f>SUM(B6:B15)</f>
        <v>88</v>
      </c>
      <c r="C16" s="6">
        <f>SUM(C6:C15)</f>
        <v>83</v>
      </c>
    </row>
    <row r="17" spans="1:11">
      <c r="A17" t="s">
        <v>9</v>
      </c>
      <c r="B17" s="4">
        <f>AVERAGE(B6:B15)</f>
        <v>8.8000000000000007</v>
      </c>
      <c r="C17" s="4">
        <f>AVERAGE(C6:C15)</f>
        <v>8.3000000000000007</v>
      </c>
    </row>
    <row r="19" spans="1:11">
      <c r="A19" t="s">
        <v>22</v>
      </c>
      <c r="J19" s="73" t="s">
        <v>205</v>
      </c>
    </row>
    <row r="20" spans="1:11" ht="13.5" thickBot="1">
      <c r="F20" s="78" t="s">
        <v>206</v>
      </c>
      <c r="G20" s="79"/>
      <c r="H20" s="79"/>
      <c r="I20" s="79"/>
      <c r="J20" s="79"/>
      <c r="K20" s="79"/>
    </row>
    <row r="21" spans="1:11">
      <c r="A21" s="15" t="s">
        <v>23</v>
      </c>
      <c r="B21" s="15"/>
      <c r="F21" s="78" t="s">
        <v>207</v>
      </c>
      <c r="G21" s="79"/>
      <c r="H21" s="79"/>
      <c r="I21" s="79"/>
      <c r="J21" s="79"/>
      <c r="K21" s="79"/>
    </row>
    <row r="22" spans="1:11">
      <c r="A22" s="12" t="s">
        <v>24</v>
      </c>
      <c r="B22" s="81">
        <v>0.99218744066079745</v>
      </c>
      <c r="F22" s="78" t="s">
        <v>208</v>
      </c>
      <c r="G22" s="79"/>
      <c r="H22" s="79"/>
      <c r="I22" s="79"/>
      <c r="J22" s="79"/>
      <c r="K22" s="79"/>
    </row>
    <row r="23" spans="1:11">
      <c r="A23" s="12" t="s">
        <v>25</v>
      </c>
      <c r="B23" s="12">
        <v>0.98443591740502356</v>
      </c>
      <c r="F23" s="78" t="s">
        <v>209</v>
      </c>
      <c r="G23" s="79"/>
      <c r="H23" s="79"/>
      <c r="I23" s="79"/>
      <c r="J23" s="79"/>
      <c r="K23" s="79"/>
    </row>
    <row r="24" spans="1:11">
      <c r="A24" s="12" t="s">
        <v>26</v>
      </c>
      <c r="B24" s="12">
        <v>0.9824904070806515</v>
      </c>
    </row>
    <row r="25" spans="1:11">
      <c r="A25" s="12" t="s">
        <v>27</v>
      </c>
      <c r="B25" s="12">
        <v>0.60171377860710373</v>
      </c>
      <c r="F25" s="80" t="s">
        <v>210</v>
      </c>
    </row>
    <row r="26" spans="1:11" ht="13.5" thickBot="1">
      <c r="A26" s="13" t="s">
        <v>28</v>
      </c>
      <c r="B26" s="13">
        <v>10</v>
      </c>
    </row>
    <row r="28" spans="1:11" ht="13.5" thickBot="1">
      <c r="A28" t="s">
        <v>29</v>
      </c>
    </row>
    <row r="29" spans="1:11">
      <c r="A29" s="14"/>
      <c r="B29" s="14" t="s">
        <v>34</v>
      </c>
      <c r="C29" s="14" t="s">
        <v>35</v>
      </c>
      <c r="D29" s="14" t="s">
        <v>36</v>
      </c>
      <c r="E29" s="14" t="s">
        <v>37</v>
      </c>
      <c r="F29" s="14" t="s">
        <v>38</v>
      </c>
    </row>
    <row r="30" spans="1:11">
      <c r="A30" s="12" t="s">
        <v>30</v>
      </c>
      <c r="B30" s="12">
        <v>1</v>
      </c>
      <c r="C30" s="12">
        <v>183.2035242290749</v>
      </c>
      <c r="D30" s="12">
        <v>183.2035242290749</v>
      </c>
      <c r="E30" s="81">
        <v>506.00395437262375</v>
      </c>
      <c r="F30" s="81">
        <v>1.6146336159831569E-8</v>
      </c>
    </row>
    <row r="31" spans="1:11">
      <c r="A31" s="12" t="s">
        <v>31</v>
      </c>
      <c r="B31" s="12">
        <v>8</v>
      </c>
      <c r="C31" s="12">
        <v>2.8964757709251092</v>
      </c>
      <c r="D31" s="12">
        <v>0.36205947136563865</v>
      </c>
      <c r="E31" s="12"/>
      <c r="F31" s="12"/>
    </row>
    <row r="32" spans="1:11" ht="13.5" thickBot="1">
      <c r="A32" s="13" t="s">
        <v>32</v>
      </c>
      <c r="B32" s="13">
        <v>9</v>
      </c>
      <c r="C32" s="13">
        <v>186.10000000000002</v>
      </c>
      <c r="D32" s="13"/>
      <c r="E32" s="13"/>
      <c r="F32" s="13"/>
    </row>
    <row r="33" spans="1:9" ht="13.5" thickBot="1"/>
    <row r="34" spans="1:9">
      <c r="A34" s="14"/>
      <c r="B34" s="14" t="s">
        <v>39</v>
      </c>
      <c r="C34" s="14" t="s">
        <v>27</v>
      </c>
      <c r="D34" s="14" t="s">
        <v>40</v>
      </c>
      <c r="E34" s="14" t="s">
        <v>41</v>
      </c>
      <c r="F34" s="14" t="s">
        <v>42</v>
      </c>
      <c r="G34" s="14" t="s">
        <v>43</v>
      </c>
      <c r="H34" s="14" t="s">
        <v>201</v>
      </c>
      <c r="I34" s="14" t="s">
        <v>202</v>
      </c>
    </row>
    <row r="35" spans="1:9">
      <c r="A35" s="12" t="s">
        <v>33</v>
      </c>
      <c r="B35" s="81">
        <v>17.13876651982379</v>
      </c>
      <c r="C35" s="12">
        <v>0.43657712898354467</v>
      </c>
      <c r="D35" s="12">
        <v>39.257133234915244</v>
      </c>
      <c r="E35" s="12">
        <v>1.9488304426232994E-10</v>
      </c>
      <c r="F35" s="12">
        <v>16.132017855883873</v>
      </c>
      <c r="G35" s="12">
        <v>18.145515183763706</v>
      </c>
      <c r="H35" s="12">
        <v>16.132017855883873</v>
      </c>
      <c r="I35" s="12">
        <v>18.145515183763706</v>
      </c>
    </row>
    <row r="36" spans="1:9" ht="13.5" thickBot="1">
      <c r="A36" s="13" t="s">
        <v>1</v>
      </c>
      <c r="B36" s="82">
        <v>-1.0044052863436124</v>
      </c>
      <c r="C36" s="13">
        <v>4.4651086839831641E-2</v>
      </c>
      <c r="D36" s="82">
        <v>-22.494531654885012</v>
      </c>
      <c r="E36" s="82">
        <v>1.6146336159831513E-8</v>
      </c>
      <c r="F36" s="13">
        <v>-1.1073708771525619</v>
      </c>
      <c r="G36" s="13">
        <v>-0.90143969553466274</v>
      </c>
      <c r="H36" s="13">
        <v>-1.1073708771525619</v>
      </c>
      <c r="I36" s="13">
        <v>-0.90143969553466274</v>
      </c>
    </row>
  </sheetData>
  <phoneticPr fontId="0" type="noConversion"/>
  <pageMargins left="0.75" right="0.75" top="1" bottom="1" header="0.5" footer="0.5"/>
  <headerFooter alignWithMargins="0"/>
  <legacyDrawing r:id="rId1"/>
  <oleObjects>
    <oleObject progId="Equation.3" shapeId="2049" r:id="rId2"/>
    <oleObject progId="Equation.3" shapeId="2050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2:H15"/>
  <sheetViews>
    <sheetView tabSelected="1" zoomScale="160" zoomScaleNormal="160" workbookViewId="0">
      <selection activeCell="E17" sqref="E17"/>
    </sheetView>
  </sheetViews>
  <sheetFormatPr defaultRowHeight="12.75"/>
  <cols>
    <col min="1" max="1" width="8.5703125" customWidth="1"/>
  </cols>
  <sheetData>
    <row r="2" spans="1:8">
      <c r="A2" t="s">
        <v>14</v>
      </c>
    </row>
    <row r="3" spans="1:8">
      <c r="A3" t="s">
        <v>13</v>
      </c>
    </row>
    <row r="5" spans="1:8">
      <c r="A5" s="7" t="s">
        <v>0</v>
      </c>
      <c r="B5" s="2" t="s">
        <v>1</v>
      </c>
      <c r="C5" s="2" t="s">
        <v>2</v>
      </c>
      <c r="D5" s="3"/>
      <c r="E5" s="3"/>
      <c r="F5" s="3"/>
      <c r="G5" s="3"/>
      <c r="H5" s="2"/>
    </row>
    <row r="6" spans="1:8">
      <c r="A6" s="8">
        <v>1</v>
      </c>
      <c r="B6" s="4">
        <v>19</v>
      </c>
      <c r="C6" s="4">
        <v>15</v>
      </c>
      <c r="D6" s="4"/>
      <c r="E6" s="73" t="s">
        <v>217</v>
      </c>
      <c r="F6" s="4"/>
      <c r="G6" s="4"/>
      <c r="H6" s="4"/>
    </row>
    <row r="7" spans="1:8">
      <c r="A7" s="8">
        <v>2</v>
      </c>
      <c r="B7" s="4">
        <v>27</v>
      </c>
      <c r="C7" s="4">
        <v>20</v>
      </c>
      <c r="D7" s="4"/>
      <c r="E7" s="73" t="s">
        <v>211</v>
      </c>
      <c r="F7" s="4"/>
      <c r="G7" s="4"/>
      <c r="H7" s="4"/>
    </row>
    <row r="8" spans="1:8">
      <c r="A8" s="8">
        <v>3</v>
      </c>
      <c r="B8" s="4">
        <v>39</v>
      </c>
      <c r="C8" s="4">
        <v>28</v>
      </c>
      <c r="D8" s="4"/>
      <c r="E8" s="73" t="s">
        <v>212</v>
      </c>
      <c r="F8" s="4"/>
      <c r="G8" s="4"/>
      <c r="H8" s="4"/>
    </row>
    <row r="9" spans="1:8">
      <c r="A9" s="8">
        <v>4</v>
      </c>
      <c r="B9" s="4">
        <v>47</v>
      </c>
      <c r="C9" s="4">
        <v>36</v>
      </c>
      <c r="D9" s="4"/>
      <c r="E9" s="73" t="s">
        <v>221</v>
      </c>
      <c r="F9" s="4"/>
      <c r="G9" s="4"/>
      <c r="H9" s="4"/>
    </row>
    <row r="10" spans="1:8">
      <c r="A10" s="8">
        <v>5</v>
      </c>
      <c r="B10" s="4">
        <v>52</v>
      </c>
      <c r="C10" s="4">
        <v>42</v>
      </c>
      <c r="D10" s="4"/>
      <c r="E10" s="73" t="s">
        <v>214</v>
      </c>
      <c r="F10" s="4"/>
      <c r="G10" s="4"/>
      <c r="H10" s="4"/>
    </row>
    <row r="11" spans="1:8">
      <c r="A11" s="8">
        <v>6</v>
      </c>
      <c r="B11" s="4">
        <v>66</v>
      </c>
      <c r="C11" s="4">
        <v>45</v>
      </c>
      <c r="D11" s="4"/>
      <c r="E11" s="4"/>
      <c r="F11" s="4"/>
      <c r="G11" s="4"/>
      <c r="H11" s="4"/>
    </row>
    <row r="12" spans="1:8">
      <c r="A12" s="8">
        <v>7</v>
      </c>
      <c r="B12" s="4">
        <v>78</v>
      </c>
      <c r="C12" s="4">
        <v>51</v>
      </c>
      <c r="D12" s="4"/>
      <c r="E12" s="4"/>
      <c r="F12" s="4"/>
      <c r="G12" s="4"/>
      <c r="H12" s="4"/>
    </row>
    <row r="13" spans="1:8">
      <c r="A13" s="9">
        <v>8</v>
      </c>
      <c r="B13" s="5">
        <v>85</v>
      </c>
      <c r="C13" s="5">
        <v>55</v>
      </c>
      <c r="D13" s="5"/>
      <c r="E13" s="5"/>
      <c r="F13" s="5"/>
      <c r="G13" s="5"/>
      <c r="H13" s="5"/>
    </row>
    <row r="14" spans="1:8" s="1" customFormat="1">
      <c r="A14" s="10"/>
      <c r="B14" s="6"/>
      <c r="C14" s="6"/>
      <c r="D14" s="6"/>
      <c r="E14" s="6"/>
      <c r="F14" s="6"/>
      <c r="G14" s="6"/>
      <c r="H14" s="6"/>
    </row>
    <row r="15" spans="1:8">
      <c r="B15" s="4"/>
      <c r="C15" s="4"/>
      <c r="D15" s="4"/>
      <c r="E15" s="4"/>
      <c r="F15" s="4"/>
      <c r="G15" s="4"/>
      <c r="H15" s="4"/>
    </row>
  </sheetData>
  <phoneticPr fontId="0" type="noConversion"/>
  <pageMargins left="0.75" right="0.75" top="1" bottom="1" header="0.5" footer="0.5"/>
  <headerFooter alignWithMargins="0"/>
  <legacyDrawing r:id="rId1"/>
  <oleObjects>
    <oleObject progId="Equation.3" shapeId="3073" r:id="rId2"/>
    <oleObject progId="Equation.3" shapeId="3074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Q49"/>
  <sheetViews>
    <sheetView topLeftCell="A3" zoomScale="120" zoomScaleNormal="120" workbookViewId="0">
      <selection activeCell="C8" sqref="C8"/>
    </sheetView>
  </sheetViews>
  <sheetFormatPr defaultRowHeight="12.75"/>
  <sheetData>
    <row r="1" spans="1:7">
      <c r="A1" t="s">
        <v>52</v>
      </c>
    </row>
    <row r="3" spans="1:7">
      <c r="A3" t="s">
        <v>59</v>
      </c>
    </row>
    <row r="4" spans="1:7">
      <c r="A4" t="s">
        <v>58</v>
      </c>
    </row>
    <row r="7" spans="1:7" ht="14.25">
      <c r="B7" t="s">
        <v>1</v>
      </c>
      <c r="C7" t="s">
        <v>53</v>
      </c>
      <c r="D7" t="s">
        <v>2</v>
      </c>
      <c r="E7" t="s">
        <v>54</v>
      </c>
      <c r="F7" t="s">
        <v>55</v>
      </c>
      <c r="G7" t="s">
        <v>56</v>
      </c>
    </row>
    <row r="8" spans="1:7">
      <c r="B8">
        <v>63</v>
      </c>
      <c r="C8">
        <v>1</v>
      </c>
      <c r="D8">
        <v>478</v>
      </c>
      <c r="E8">
        <v>1</v>
      </c>
      <c r="F8">
        <f>C8-E8</f>
        <v>0</v>
      </c>
      <c r="G8">
        <f>F8^2</f>
        <v>0</v>
      </c>
    </row>
    <row r="9" spans="1:7">
      <c r="B9">
        <v>80</v>
      </c>
      <c r="C9">
        <v>6</v>
      </c>
      <c r="D9">
        <v>643</v>
      </c>
      <c r="E9">
        <v>8</v>
      </c>
      <c r="F9">
        <f t="shared" ref="F9:F15" si="0">C9-E9</f>
        <v>-2</v>
      </c>
      <c r="G9">
        <f t="shared" ref="G9:G15" si="1">F9^2</f>
        <v>4</v>
      </c>
    </row>
    <row r="10" spans="1:7">
      <c r="B10">
        <v>78</v>
      </c>
      <c r="C10">
        <v>5</v>
      </c>
      <c r="D10">
        <v>620</v>
      </c>
      <c r="E10">
        <v>6</v>
      </c>
      <c r="F10">
        <f t="shared" si="0"/>
        <v>-1</v>
      </c>
      <c r="G10">
        <f t="shared" si="1"/>
        <v>1</v>
      </c>
    </row>
    <row r="11" spans="1:7">
      <c r="B11">
        <v>67</v>
      </c>
      <c r="C11">
        <v>2</v>
      </c>
      <c r="D11">
        <v>514</v>
      </c>
      <c r="E11">
        <v>2</v>
      </c>
      <c r="F11">
        <f t="shared" si="0"/>
        <v>0</v>
      </c>
      <c r="G11">
        <f t="shared" si="1"/>
        <v>0</v>
      </c>
    </row>
    <row r="12" spans="1:7">
      <c r="B12">
        <v>83</v>
      </c>
      <c r="C12">
        <v>7</v>
      </c>
      <c r="D12">
        <v>597</v>
      </c>
      <c r="E12">
        <v>5</v>
      </c>
      <c r="F12">
        <f t="shared" si="0"/>
        <v>2</v>
      </c>
      <c r="G12">
        <f t="shared" si="1"/>
        <v>4</v>
      </c>
    </row>
    <row r="13" spans="1:7">
      <c r="B13">
        <v>90</v>
      </c>
      <c r="C13">
        <v>8</v>
      </c>
      <c r="D13">
        <v>635</v>
      </c>
      <c r="E13">
        <v>7</v>
      </c>
      <c r="F13">
        <f t="shared" si="0"/>
        <v>1</v>
      </c>
      <c r="G13">
        <f t="shared" si="1"/>
        <v>1</v>
      </c>
    </row>
    <row r="14" spans="1:7">
      <c r="B14">
        <v>75</v>
      </c>
      <c r="C14">
        <v>4</v>
      </c>
      <c r="D14">
        <v>579</v>
      </c>
      <c r="E14">
        <v>3</v>
      </c>
      <c r="F14">
        <f t="shared" si="0"/>
        <v>1</v>
      </c>
      <c r="G14">
        <f t="shared" si="1"/>
        <v>1</v>
      </c>
    </row>
    <row r="15" spans="1:7">
      <c r="B15">
        <v>72</v>
      </c>
      <c r="C15">
        <v>3</v>
      </c>
      <c r="D15">
        <v>593</v>
      </c>
      <c r="E15">
        <v>4</v>
      </c>
      <c r="F15">
        <f t="shared" si="0"/>
        <v>-1</v>
      </c>
      <c r="G15">
        <f t="shared" si="1"/>
        <v>1</v>
      </c>
    </row>
    <row r="18" spans="2:14">
      <c r="B18" t="s">
        <v>57</v>
      </c>
      <c r="C18" s="20">
        <f>1-(6*(G8+G9+G10+G11+G12+G13+G14+G15)/(8*(8^2-1)))</f>
        <v>0.85714285714285721</v>
      </c>
      <c r="E18">
        <f>1-(6*(G8+G9+G10+G11+G12+G13+G14+G15))/(8*(8^2-1))</f>
        <v>0.85714285714285721</v>
      </c>
      <c r="I18" t="s">
        <v>22</v>
      </c>
    </row>
    <row r="19" spans="2:14" ht="13.5" thickBot="1"/>
    <row r="20" spans="2:14">
      <c r="I20" s="15" t="s">
        <v>23</v>
      </c>
      <c r="J20" s="15"/>
    </row>
    <row r="21" spans="2:14">
      <c r="C21" t="s">
        <v>22</v>
      </c>
      <c r="I21" s="12" t="s">
        <v>24</v>
      </c>
      <c r="J21" s="12">
        <v>0.8571428571428571</v>
      </c>
    </row>
    <row r="22" spans="2:14" ht="13.5" thickBot="1">
      <c r="I22" s="12" t="s">
        <v>25</v>
      </c>
      <c r="J22" s="12">
        <v>0.73469387755102034</v>
      </c>
    </row>
    <row r="23" spans="2:14">
      <c r="C23" s="15" t="s">
        <v>23</v>
      </c>
      <c r="D23" s="15"/>
      <c r="I23" s="12" t="s">
        <v>26</v>
      </c>
      <c r="J23" s="12">
        <v>0.69047619047619035</v>
      </c>
    </row>
    <row r="24" spans="2:14">
      <c r="C24" s="12" t="s">
        <v>24</v>
      </c>
      <c r="D24" s="19">
        <v>0.8571428571428571</v>
      </c>
      <c r="I24" s="12" t="s">
        <v>27</v>
      </c>
      <c r="J24" s="12">
        <v>1.362770287738494</v>
      </c>
    </row>
    <row r="25" spans="2:14" ht="13.5" thickBot="1">
      <c r="C25" s="12" t="s">
        <v>25</v>
      </c>
      <c r="D25" s="12">
        <v>0.73469387755102034</v>
      </c>
      <c r="I25" s="13" t="s">
        <v>28</v>
      </c>
      <c r="J25" s="13">
        <v>8</v>
      </c>
    </row>
    <row r="26" spans="2:14">
      <c r="C26" s="12" t="s">
        <v>26</v>
      </c>
      <c r="D26" s="12">
        <v>0.69047619047619035</v>
      </c>
    </row>
    <row r="27" spans="2:14" ht="13.5" thickBot="1">
      <c r="C27" s="12" t="s">
        <v>27</v>
      </c>
      <c r="D27" s="12">
        <v>1.362770287738494</v>
      </c>
      <c r="I27" t="s">
        <v>29</v>
      </c>
    </row>
    <row r="28" spans="2:14" ht="13.5" thickBot="1">
      <c r="C28" s="13" t="s">
        <v>28</v>
      </c>
      <c r="D28" s="13">
        <v>8</v>
      </c>
      <c r="I28" s="14"/>
      <c r="J28" s="14" t="s">
        <v>34</v>
      </c>
      <c r="K28" s="14" t="s">
        <v>35</v>
      </c>
      <c r="L28" s="14" t="s">
        <v>36</v>
      </c>
      <c r="M28" s="14" t="s">
        <v>37</v>
      </c>
      <c r="N28" s="14" t="s">
        <v>38</v>
      </c>
    </row>
    <row r="29" spans="2:14">
      <c r="I29" s="12" t="s">
        <v>30</v>
      </c>
      <c r="J29" s="12">
        <v>1</v>
      </c>
      <c r="K29" s="12">
        <v>30.857142857142854</v>
      </c>
      <c r="L29" s="12">
        <v>30.857142857142854</v>
      </c>
      <c r="M29" s="12">
        <v>16.61538461538461</v>
      </c>
      <c r="N29" s="12">
        <v>6.530017252412995E-3</v>
      </c>
    </row>
    <row r="30" spans="2:14" ht="13.5" thickBot="1">
      <c r="C30" t="s">
        <v>29</v>
      </c>
      <c r="I30" s="12" t="s">
        <v>31</v>
      </c>
      <c r="J30" s="12">
        <v>6</v>
      </c>
      <c r="K30" s="12">
        <v>11.142857142857144</v>
      </c>
      <c r="L30" s="12">
        <v>1.8571428571428574</v>
      </c>
      <c r="M30" s="12"/>
      <c r="N30" s="12"/>
    </row>
    <row r="31" spans="2:14" ht="13.5" thickBot="1">
      <c r="C31" s="14"/>
      <c r="D31" s="14" t="s">
        <v>34</v>
      </c>
      <c r="E31" s="14" t="s">
        <v>35</v>
      </c>
      <c r="F31" s="14" t="s">
        <v>36</v>
      </c>
      <c r="G31" s="14" t="s">
        <v>37</v>
      </c>
      <c r="H31" s="14" t="s">
        <v>38</v>
      </c>
      <c r="I31" s="13" t="s">
        <v>32</v>
      </c>
      <c r="J31" s="13">
        <v>7</v>
      </c>
      <c r="K31" s="13">
        <v>42</v>
      </c>
      <c r="L31" s="13"/>
      <c r="M31" s="13"/>
      <c r="N31" s="13"/>
    </row>
    <row r="32" spans="2:14" ht="13.5" thickBot="1">
      <c r="C32" s="12" t="s">
        <v>30</v>
      </c>
      <c r="D32" s="12">
        <v>1</v>
      </c>
      <c r="E32" s="12">
        <v>30.857142857142854</v>
      </c>
      <c r="F32" s="12">
        <v>30.857142857142854</v>
      </c>
      <c r="G32" s="12">
        <v>16.61538461538461</v>
      </c>
      <c r="H32" s="12">
        <v>6.530017252412995E-3</v>
      </c>
    </row>
    <row r="33" spans="3:17">
      <c r="C33" s="12" t="s">
        <v>31</v>
      </c>
      <c r="D33" s="12">
        <v>6</v>
      </c>
      <c r="E33" s="12">
        <v>11.142857142857144</v>
      </c>
      <c r="F33" s="12">
        <v>1.8571428571428574</v>
      </c>
      <c r="G33" s="12"/>
      <c r="H33" s="12"/>
      <c r="I33" s="14"/>
      <c r="J33" s="14" t="s">
        <v>39</v>
      </c>
      <c r="K33" s="14" t="s">
        <v>27</v>
      </c>
      <c r="L33" s="14" t="s">
        <v>40</v>
      </c>
      <c r="M33" s="14" t="s">
        <v>41</v>
      </c>
      <c r="N33" s="14" t="s">
        <v>42</v>
      </c>
      <c r="O33" s="14" t="s">
        <v>43</v>
      </c>
      <c r="P33" s="14" t="s">
        <v>44</v>
      </c>
      <c r="Q33" s="14" t="s">
        <v>45</v>
      </c>
    </row>
    <row r="34" spans="3:17" ht="13.5" thickBot="1">
      <c r="C34" s="13" t="s">
        <v>32</v>
      </c>
      <c r="D34" s="13">
        <v>7</v>
      </c>
      <c r="E34" s="13">
        <v>42</v>
      </c>
      <c r="F34" s="13"/>
      <c r="G34" s="13"/>
      <c r="H34" s="13"/>
      <c r="I34" s="12" t="s">
        <v>33</v>
      </c>
      <c r="J34" s="12">
        <v>0.64285714285714235</v>
      </c>
      <c r="K34" s="12">
        <v>1.0618620533798935</v>
      </c>
      <c r="L34" s="12">
        <v>0.60540551459668057</v>
      </c>
      <c r="M34" s="12">
        <v>0.56708793662558632</v>
      </c>
      <c r="N34" s="12">
        <v>-1.9554256948354523</v>
      </c>
      <c r="O34" s="12">
        <v>3.241139980549737</v>
      </c>
      <c r="P34" s="12">
        <v>-1.9554256948354523</v>
      </c>
      <c r="Q34" s="12">
        <v>3.241139980549737</v>
      </c>
    </row>
    <row r="35" spans="3:17" ht="13.5" thickBot="1">
      <c r="I35" s="13" t="s">
        <v>53</v>
      </c>
      <c r="J35" s="13">
        <v>0.85714285714285721</v>
      </c>
      <c r="K35" s="13">
        <v>0.21028002062685353</v>
      </c>
      <c r="L35" s="13">
        <v>4.0761973229205442</v>
      </c>
      <c r="M35" s="13">
        <v>6.530017252412995E-3</v>
      </c>
      <c r="N35" s="13">
        <v>0.34260618360290052</v>
      </c>
      <c r="O35" s="13">
        <v>1.371679530682814</v>
      </c>
      <c r="P35" s="13">
        <v>0.34260618360290052</v>
      </c>
      <c r="Q35" s="13">
        <v>1.371679530682814</v>
      </c>
    </row>
    <row r="36" spans="3:17">
      <c r="C36" s="14"/>
      <c r="D36" s="14" t="s">
        <v>39</v>
      </c>
      <c r="E36" s="14" t="s">
        <v>27</v>
      </c>
      <c r="F36" s="14" t="s">
        <v>40</v>
      </c>
      <c r="G36" s="14" t="s">
        <v>41</v>
      </c>
      <c r="H36" s="14" t="s">
        <v>42</v>
      </c>
    </row>
    <row r="37" spans="3:17">
      <c r="C37" s="12" t="s">
        <v>33</v>
      </c>
      <c r="D37" s="12">
        <v>0.64285714285714235</v>
      </c>
      <c r="E37" s="12">
        <v>1.0618620533798935</v>
      </c>
      <c r="F37" s="12">
        <v>0.60540551459668057</v>
      </c>
      <c r="G37" s="12">
        <v>0.56708793662558632</v>
      </c>
      <c r="H37" s="12">
        <v>-1.9554256948354523</v>
      </c>
    </row>
    <row r="38" spans="3:17" ht="13.5" thickBot="1">
      <c r="C38" s="13" t="s">
        <v>53</v>
      </c>
      <c r="D38" s="13">
        <v>0.85714285714285721</v>
      </c>
      <c r="E38" s="13">
        <v>0.21028002062685353</v>
      </c>
      <c r="F38" s="13">
        <v>4.0761973229205442</v>
      </c>
      <c r="G38" s="13">
        <v>6.530017252412995E-3</v>
      </c>
      <c r="H38" s="13">
        <v>0.34260618360290052</v>
      </c>
    </row>
    <row r="39" spans="3:17">
      <c r="I39" t="s">
        <v>46</v>
      </c>
      <c r="N39" t="s">
        <v>50</v>
      </c>
    </row>
    <row r="40" spans="3:17" ht="13.5" thickBot="1"/>
    <row r="41" spans="3:17">
      <c r="I41" s="14" t="s">
        <v>47</v>
      </c>
      <c r="J41" s="14" t="s">
        <v>155</v>
      </c>
      <c r="K41" s="14" t="s">
        <v>49</v>
      </c>
      <c r="L41" s="14" t="s">
        <v>152</v>
      </c>
      <c r="N41" s="14" t="s">
        <v>51</v>
      </c>
      <c r="O41" s="14" t="s">
        <v>54</v>
      </c>
    </row>
    <row r="42" spans="3:17">
      <c r="I42" s="12">
        <v>1</v>
      </c>
      <c r="J42" s="12">
        <v>1.5</v>
      </c>
      <c r="K42" s="12">
        <v>-0.5</v>
      </c>
      <c r="L42" s="12">
        <v>-0.39629696195060854</v>
      </c>
      <c r="N42" s="12">
        <v>6.25</v>
      </c>
      <c r="O42" s="12">
        <v>1</v>
      </c>
    </row>
    <row r="43" spans="3:17">
      <c r="I43" s="12">
        <v>2</v>
      </c>
      <c r="J43" s="12">
        <v>5.7857142857142856</v>
      </c>
      <c r="K43" s="12">
        <v>2.2142857142857144</v>
      </c>
      <c r="L43" s="12">
        <v>1.7550294029241238</v>
      </c>
      <c r="N43" s="12">
        <v>18.75</v>
      </c>
      <c r="O43" s="12">
        <v>2</v>
      </c>
    </row>
    <row r="44" spans="3:17">
      <c r="I44" s="12">
        <v>3</v>
      </c>
      <c r="J44" s="12">
        <v>4.9285714285714288</v>
      </c>
      <c r="K44" s="12">
        <v>1.0714285714285712</v>
      </c>
      <c r="L44" s="12">
        <v>0.84920777560844674</v>
      </c>
      <c r="N44" s="12">
        <v>31.25</v>
      </c>
      <c r="O44" s="12">
        <v>3</v>
      </c>
    </row>
    <row r="45" spans="3:17">
      <c r="I45" s="12">
        <v>4</v>
      </c>
      <c r="J45" s="12">
        <v>2.3571428571428568</v>
      </c>
      <c r="K45" s="12">
        <v>-0.35714285714285676</v>
      </c>
      <c r="L45" s="12">
        <v>-0.28306925853614867</v>
      </c>
      <c r="N45" s="12">
        <v>43.75</v>
      </c>
      <c r="O45" s="12">
        <v>4</v>
      </c>
    </row>
    <row r="46" spans="3:17">
      <c r="I46" s="12">
        <v>5</v>
      </c>
      <c r="J46" s="12">
        <v>6.6428571428571423</v>
      </c>
      <c r="K46" s="12">
        <v>-1.6428571428571423</v>
      </c>
      <c r="L46" s="12">
        <v>-1.3021185892662848</v>
      </c>
      <c r="N46" s="12">
        <v>56.25</v>
      </c>
      <c r="O46" s="12">
        <v>5</v>
      </c>
    </row>
    <row r="47" spans="3:17">
      <c r="I47" s="12">
        <v>6</v>
      </c>
      <c r="J47" s="12">
        <v>7.5</v>
      </c>
      <c r="K47" s="12">
        <v>-0.5</v>
      </c>
      <c r="L47" s="12">
        <v>-0.39629696195060854</v>
      </c>
      <c r="N47" s="12">
        <v>68.75</v>
      </c>
      <c r="O47" s="12">
        <v>6</v>
      </c>
    </row>
    <row r="48" spans="3:17">
      <c r="I48" s="12">
        <v>7</v>
      </c>
      <c r="J48" s="12">
        <v>4.0714285714285712</v>
      </c>
      <c r="K48" s="12">
        <v>-1.0714285714285712</v>
      </c>
      <c r="L48" s="12">
        <v>-0.84920777560844674</v>
      </c>
      <c r="N48" s="12">
        <v>81.25</v>
      </c>
      <c r="O48" s="12">
        <v>7</v>
      </c>
    </row>
    <row r="49" spans="9:15" ht="13.5" thickBot="1">
      <c r="I49" s="13">
        <v>8</v>
      </c>
      <c r="J49" s="13">
        <v>3.214285714285714</v>
      </c>
      <c r="K49" s="13">
        <v>0.78571428571428603</v>
      </c>
      <c r="L49" s="13">
        <v>0.622752368779528</v>
      </c>
      <c r="N49" s="13">
        <v>93.75</v>
      </c>
      <c r="O49" s="13">
        <v>8</v>
      </c>
    </row>
  </sheetData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4097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2:K41"/>
  <sheetViews>
    <sheetView topLeftCell="A5" workbookViewId="0">
      <selection activeCell="A5" sqref="A1:IV65536"/>
    </sheetView>
  </sheetViews>
  <sheetFormatPr defaultRowHeight="12.75"/>
  <cols>
    <col min="1" max="1" width="14.85546875" customWidth="1"/>
  </cols>
  <sheetData>
    <row r="2" spans="1:6">
      <c r="A2" t="s">
        <v>60</v>
      </c>
    </row>
    <row r="3" spans="1:6">
      <c r="A3" t="s">
        <v>61</v>
      </c>
    </row>
    <row r="4" spans="1:6">
      <c r="A4" t="s">
        <v>62</v>
      </c>
    </row>
    <row r="6" spans="1:6">
      <c r="A6" s="87" t="s">
        <v>63</v>
      </c>
      <c r="B6" s="87" t="s">
        <v>64</v>
      </c>
      <c r="C6" s="87"/>
      <c r="D6" s="87"/>
    </row>
    <row r="7" spans="1:6">
      <c r="A7" s="87"/>
      <c r="B7" t="s">
        <v>65</v>
      </c>
      <c r="C7" t="s">
        <v>66</v>
      </c>
      <c r="D7" t="s">
        <v>67</v>
      </c>
    </row>
    <row r="9" spans="1:6">
      <c r="A9" t="s">
        <v>68</v>
      </c>
      <c r="B9">
        <v>82</v>
      </c>
      <c r="C9">
        <v>65</v>
      </c>
      <c r="D9">
        <v>12</v>
      </c>
    </row>
    <row r="10" spans="1:6">
      <c r="A10" t="s">
        <v>69</v>
      </c>
      <c r="B10">
        <v>59</v>
      </c>
      <c r="C10">
        <v>112</v>
      </c>
      <c r="D10">
        <v>24</v>
      </c>
    </row>
    <row r="11" spans="1:6">
      <c r="A11" t="s">
        <v>70</v>
      </c>
      <c r="B11">
        <v>37</v>
      </c>
      <c r="C11">
        <v>94</v>
      </c>
      <c r="D11">
        <v>42</v>
      </c>
    </row>
    <row r="13" spans="1:6">
      <c r="A13" t="s">
        <v>71</v>
      </c>
    </row>
    <row r="15" spans="1:6">
      <c r="B15" s="23" t="s">
        <v>72</v>
      </c>
      <c r="C15" s="88">
        <v>1</v>
      </c>
      <c r="D15" s="88">
        <v>2</v>
      </c>
      <c r="E15" s="88">
        <v>3</v>
      </c>
      <c r="F15" s="88" t="s">
        <v>73</v>
      </c>
    </row>
    <row r="16" spans="1:6">
      <c r="B16" s="24">
        <v>1</v>
      </c>
      <c r="C16" s="89"/>
      <c r="D16" s="89"/>
      <c r="E16" s="89"/>
      <c r="F16" s="89"/>
    </row>
    <row r="17" spans="2:9" ht="15.75">
      <c r="B17" s="88">
        <v>1</v>
      </c>
      <c r="C17" s="26">
        <f>B9</f>
        <v>82</v>
      </c>
      <c r="D17" s="26">
        <f>C9</f>
        <v>65</v>
      </c>
      <c r="E17" s="26">
        <f>D9</f>
        <v>12</v>
      </c>
      <c r="F17" s="27" t="s">
        <v>75</v>
      </c>
    </row>
    <row r="18" spans="2:9">
      <c r="B18" s="90"/>
      <c r="C18" s="36">
        <f>C29</f>
        <v>53.703984819734345</v>
      </c>
      <c r="D18" s="36">
        <f>D29</f>
        <v>81.762808349146113</v>
      </c>
      <c r="E18" s="36">
        <f>E29</f>
        <v>23.533206831119546</v>
      </c>
      <c r="F18" s="25">
        <f>SUM(C17:E17)</f>
        <v>159</v>
      </c>
    </row>
    <row r="19" spans="2:9">
      <c r="B19" s="88">
        <v>2</v>
      </c>
      <c r="C19" s="26">
        <f>B10</f>
        <v>59</v>
      </c>
      <c r="D19" s="26">
        <f>C10</f>
        <v>112</v>
      </c>
      <c r="E19" s="26">
        <f>D10</f>
        <v>24</v>
      </c>
      <c r="F19" s="27" t="s">
        <v>76</v>
      </c>
    </row>
    <row r="20" spans="2:9">
      <c r="B20" s="90"/>
      <c r="C20" s="36">
        <f>C32</f>
        <v>65.863377609108156</v>
      </c>
      <c r="D20" s="36">
        <f>D32</f>
        <v>100.27514231499052</v>
      </c>
      <c r="E20" s="36">
        <f>E32</f>
        <v>28.86148007590133</v>
      </c>
      <c r="F20" s="25">
        <f>SUM(C19:E19)</f>
        <v>195</v>
      </c>
    </row>
    <row r="21" spans="2:9">
      <c r="B21" s="88">
        <v>3</v>
      </c>
      <c r="C21" s="26">
        <f>B11</f>
        <v>37</v>
      </c>
      <c r="D21" s="26">
        <f>C11</f>
        <v>94</v>
      </c>
      <c r="E21" s="26">
        <f>D11</f>
        <v>42</v>
      </c>
      <c r="F21" s="27" t="s">
        <v>77</v>
      </c>
    </row>
    <row r="22" spans="2:9">
      <c r="B22" s="89"/>
      <c r="C22" s="37">
        <f>C35</f>
        <v>58.432637571157493</v>
      </c>
      <c r="D22" s="37">
        <f>D35</f>
        <v>88.962049335863384</v>
      </c>
      <c r="E22" s="37">
        <f>E35</f>
        <v>25.605313092979127</v>
      </c>
      <c r="F22" s="25">
        <f>SUM(C21:E21)</f>
        <v>173</v>
      </c>
    </row>
    <row r="23" spans="2:9">
      <c r="B23" s="30" t="s">
        <v>73</v>
      </c>
      <c r="C23" s="27" t="s">
        <v>79</v>
      </c>
      <c r="D23" s="27" t="s">
        <v>80</v>
      </c>
      <c r="E23" s="27" t="s">
        <v>81</v>
      </c>
      <c r="F23" s="21" t="s">
        <v>78</v>
      </c>
    </row>
    <row r="24" spans="2:9">
      <c r="B24" s="29"/>
      <c r="C24" s="25">
        <f>C17+C19+C21</f>
        <v>178</v>
      </c>
      <c r="D24" s="25">
        <f>D17+D19+D21</f>
        <v>271</v>
      </c>
      <c r="E24" s="25">
        <f>E17+E19+E21</f>
        <v>78</v>
      </c>
      <c r="F24" s="25">
        <f>SUM(C24:E24)</f>
        <v>527</v>
      </c>
    </row>
    <row r="26" spans="2:9">
      <c r="B26" t="s">
        <v>74</v>
      </c>
    </row>
    <row r="28" spans="2:9">
      <c r="C28" t="s">
        <v>82</v>
      </c>
      <c r="D28" t="s">
        <v>83</v>
      </c>
      <c r="E28" t="s">
        <v>84</v>
      </c>
    </row>
    <row r="29" spans="2:9">
      <c r="C29" s="32">
        <f>$F$18*C24/$F$24</f>
        <v>53.703984819734345</v>
      </c>
      <c r="D29" s="32">
        <f>$F$18*D24/$F$24</f>
        <v>81.762808349146113</v>
      </c>
      <c r="E29" s="32">
        <f>$F$18*E24/$F$24</f>
        <v>23.533206831119546</v>
      </c>
      <c r="G29">
        <f>$F$18*C24/$F$24</f>
        <v>53.703984819734345</v>
      </c>
      <c r="H29">
        <f>$F$18*D24/$F$24</f>
        <v>81.762808349146113</v>
      </c>
      <c r="I29">
        <f>$F$18*E24/$F$24</f>
        <v>23.533206831119546</v>
      </c>
    </row>
    <row r="31" spans="2:9">
      <c r="C31" t="s">
        <v>85</v>
      </c>
      <c r="D31" t="s">
        <v>86</v>
      </c>
      <c r="E31" t="s">
        <v>87</v>
      </c>
    </row>
    <row r="32" spans="2:9">
      <c r="C32" s="32">
        <f>$F$20*C24/$F$24</f>
        <v>65.863377609108156</v>
      </c>
      <c r="D32" s="32">
        <f>$F$20*D24/$F$24</f>
        <v>100.27514231499052</v>
      </c>
      <c r="E32" s="32">
        <f>$F$20*E24/$F$24</f>
        <v>28.86148007590133</v>
      </c>
      <c r="G32">
        <f>$F$20*C24/$F$24</f>
        <v>65.863377609108156</v>
      </c>
      <c r="H32">
        <f>$F$20*D24/$F$24</f>
        <v>100.27514231499052</v>
      </c>
      <c r="I32">
        <f>$F$20*E24/$F$24</f>
        <v>28.86148007590133</v>
      </c>
    </row>
    <row r="34" spans="2:11">
      <c r="C34" t="s">
        <v>88</v>
      </c>
      <c r="D34" t="s">
        <v>89</v>
      </c>
      <c r="E34" t="s">
        <v>90</v>
      </c>
    </row>
    <row r="35" spans="2:11">
      <c r="C35" s="32">
        <f>$F$22*C24/$F$24</f>
        <v>58.432637571157493</v>
      </c>
      <c r="D35" s="32">
        <f>$F$22*D24/$F$24</f>
        <v>88.962049335863384</v>
      </c>
      <c r="E35" s="32">
        <f>$F$22*E24/$F$24</f>
        <v>25.605313092979127</v>
      </c>
    </row>
    <row r="37" spans="2:11" ht="14.25">
      <c r="B37" s="33" t="s">
        <v>91</v>
      </c>
      <c r="C37">
        <f>(C17-C29)^2/C29</f>
        <v>14.908846666953625</v>
      </c>
      <c r="D37">
        <f>(D17-D29)^2/D29</f>
        <v>3.4366694273795346</v>
      </c>
      <c r="E37">
        <f>(E17-E29)^2/E29</f>
        <v>5.6522198935288346</v>
      </c>
      <c r="F37">
        <f>(C19-C32)^2/C32</f>
        <v>0.71520705307243404</v>
      </c>
      <c r="G37">
        <f>(D19-D32)^2/D32</f>
        <v>1.370950811537015</v>
      </c>
      <c r="H37">
        <f>(E19-E32)^2/E32</f>
        <v>0.81887652560547075</v>
      </c>
      <c r="I37" s="32">
        <f>(C21-C35)^2/C35</f>
        <v>7.8613249777951504</v>
      </c>
      <c r="J37" s="32">
        <f>(D21-D35)^2/D35</f>
        <v>0.28530083427431474</v>
      </c>
      <c r="K37" s="32">
        <f>(E21-E35)^2/E35</f>
        <v>10.497265071636308</v>
      </c>
    </row>
    <row r="39" spans="2:11">
      <c r="C39">
        <f>SUM(C37:K37)</f>
        <v>45.546661261782688</v>
      </c>
    </row>
    <row r="41" spans="2:11">
      <c r="B41" t="s">
        <v>92</v>
      </c>
      <c r="C41" s="34">
        <f>((C39)/(C39+F24))^(1/2)</f>
        <v>0.28204787388733316</v>
      </c>
      <c r="D41" s="35">
        <f>C41</f>
        <v>0.28204787388733316</v>
      </c>
    </row>
  </sheetData>
  <mergeCells count="9">
    <mergeCell ref="F15:F16"/>
    <mergeCell ref="B17:B18"/>
    <mergeCell ref="B19:B20"/>
    <mergeCell ref="B6:D6"/>
    <mergeCell ref="A6:A7"/>
    <mergeCell ref="C15:C16"/>
    <mergeCell ref="D15:D16"/>
    <mergeCell ref="B21:B22"/>
    <mergeCell ref="E15:E16"/>
  </mergeCells>
  <phoneticPr fontId="7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oleObjects>
    <oleObject progId="Equation.3" shapeId="5121" r:id="rId4"/>
    <oleObject progId="Equation.3" shapeId="5124" r:id="rId5"/>
    <oleObject progId="Equation.3" shapeId="5125" r:id="rId6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2:K41"/>
  <sheetViews>
    <sheetView workbookViewId="0">
      <selection activeCell="J29" sqref="J29"/>
    </sheetView>
  </sheetViews>
  <sheetFormatPr defaultRowHeight="12.75"/>
  <cols>
    <col min="1" max="1" width="14.85546875" customWidth="1"/>
  </cols>
  <sheetData>
    <row r="2" spans="1:6">
      <c r="A2" t="s">
        <v>110</v>
      </c>
    </row>
    <row r="6" spans="1:6">
      <c r="A6" s="87" t="s">
        <v>63</v>
      </c>
      <c r="B6" s="87" t="s">
        <v>111</v>
      </c>
      <c r="C6" s="87"/>
      <c r="D6" s="87"/>
    </row>
    <row r="7" spans="1:6">
      <c r="A7" s="87"/>
      <c r="B7" t="s">
        <v>112</v>
      </c>
      <c r="C7" t="s">
        <v>113</v>
      </c>
      <c r="D7" t="s">
        <v>114</v>
      </c>
    </row>
    <row r="9" spans="1:6">
      <c r="A9" t="s">
        <v>115</v>
      </c>
      <c r="B9">
        <v>82</v>
      </c>
      <c r="C9">
        <v>65</v>
      </c>
      <c r="D9">
        <v>12</v>
      </c>
    </row>
    <row r="10" spans="1:6">
      <c r="A10" t="s">
        <v>116</v>
      </c>
      <c r="B10">
        <v>59</v>
      </c>
      <c r="C10">
        <v>112</v>
      </c>
      <c r="D10">
        <v>24</v>
      </c>
    </row>
    <row r="11" spans="1:6">
      <c r="A11" t="s">
        <v>117</v>
      </c>
      <c r="B11">
        <v>37</v>
      </c>
      <c r="C11">
        <v>94</v>
      </c>
      <c r="D11">
        <v>42</v>
      </c>
    </row>
    <row r="13" spans="1:6">
      <c r="A13" t="s">
        <v>71</v>
      </c>
    </row>
    <row r="15" spans="1:6">
      <c r="B15" s="23" t="s">
        <v>72</v>
      </c>
      <c r="C15" s="88">
        <v>1</v>
      </c>
      <c r="D15" s="88">
        <v>2</v>
      </c>
      <c r="E15" s="88">
        <v>3</v>
      </c>
      <c r="F15" s="88" t="s">
        <v>73</v>
      </c>
    </row>
    <row r="16" spans="1:6">
      <c r="B16" s="24">
        <v>1</v>
      </c>
      <c r="C16" s="89"/>
      <c r="D16" s="89"/>
      <c r="E16" s="89"/>
      <c r="F16" s="89"/>
    </row>
    <row r="17" spans="2:6" ht="15.75">
      <c r="B17" s="88">
        <v>1</v>
      </c>
      <c r="C17" s="26">
        <f>B9</f>
        <v>82</v>
      </c>
      <c r="D17" s="26">
        <f>C9</f>
        <v>65</v>
      </c>
      <c r="E17" s="26">
        <f>D9</f>
        <v>12</v>
      </c>
      <c r="F17" s="27" t="s">
        <v>75</v>
      </c>
    </row>
    <row r="18" spans="2:6">
      <c r="B18" s="90"/>
      <c r="C18" s="36">
        <f>C29</f>
        <v>53.703984819734345</v>
      </c>
      <c r="D18" s="36">
        <f>D29</f>
        <v>81.762808349146113</v>
      </c>
      <c r="E18" s="36">
        <f>E29</f>
        <v>23.533206831119546</v>
      </c>
      <c r="F18" s="25">
        <f>SUM(C17:E17)</f>
        <v>159</v>
      </c>
    </row>
    <row r="19" spans="2:6">
      <c r="B19" s="88">
        <v>2</v>
      </c>
      <c r="C19" s="26">
        <f>B10</f>
        <v>59</v>
      </c>
      <c r="D19" s="26">
        <f>C10</f>
        <v>112</v>
      </c>
      <c r="E19" s="26">
        <f>D10</f>
        <v>24</v>
      </c>
      <c r="F19" s="27" t="s">
        <v>76</v>
      </c>
    </row>
    <row r="20" spans="2:6">
      <c r="B20" s="90"/>
      <c r="C20" s="36">
        <f>C32</f>
        <v>65.863377609108156</v>
      </c>
      <c r="D20" s="36">
        <f>D32</f>
        <v>100.27514231499052</v>
      </c>
      <c r="E20" s="36">
        <f>E32</f>
        <v>28.86148007590133</v>
      </c>
      <c r="F20" s="25">
        <f>SUM(C19:E19)</f>
        <v>195</v>
      </c>
    </row>
    <row r="21" spans="2:6">
      <c r="B21" s="88">
        <v>3</v>
      </c>
      <c r="C21" s="26">
        <f>B11</f>
        <v>37</v>
      </c>
      <c r="D21" s="26">
        <f>C11</f>
        <v>94</v>
      </c>
      <c r="E21" s="26">
        <f>D11</f>
        <v>42</v>
      </c>
      <c r="F21" s="27" t="s">
        <v>77</v>
      </c>
    </row>
    <row r="22" spans="2:6">
      <c r="B22" s="89"/>
      <c r="C22" s="37">
        <f>C35</f>
        <v>58.432637571157493</v>
      </c>
      <c r="D22" s="37">
        <f>D35</f>
        <v>88.962049335863384</v>
      </c>
      <c r="E22" s="37">
        <f>E35</f>
        <v>25.605313092979127</v>
      </c>
      <c r="F22" s="25">
        <f>SUM(C21:E21)</f>
        <v>173</v>
      </c>
    </row>
    <row r="23" spans="2:6">
      <c r="B23" s="30" t="s">
        <v>73</v>
      </c>
      <c r="C23" s="27" t="s">
        <v>79</v>
      </c>
      <c r="D23" s="27" t="s">
        <v>80</v>
      </c>
      <c r="E23" s="27" t="s">
        <v>81</v>
      </c>
      <c r="F23" s="21" t="s">
        <v>78</v>
      </c>
    </row>
    <row r="24" spans="2:6">
      <c r="B24" s="29"/>
      <c r="C24" s="25">
        <f>C17+C19+C21</f>
        <v>178</v>
      </c>
      <c r="D24" s="25">
        <f>D17+D19+D21</f>
        <v>271</v>
      </c>
      <c r="E24" s="25">
        <f>E17+E19+E21</f>
        <v>78</v>
      </c>
      <c r="F24" s="25">
        <f>SUM(C24:E24)</f>
        <v>527</v>
      </c>
    </row>
    <row r="26" spans="2:6">
      <c r="B26" t="s">
        <v>74</v>
      </c>
    </row>
    <row r="28" spans="2:6">
      <c r="C28" t="s">
        <v>82</v>
      </c>
      <c r="D28" t="s">
        <v>83</v>
      </c>
      <c r="E28" t="s">
        <v>84</v>
      </c>
    </row>
    <row r="29" spans="2:6">
      <c r="C29" s="32">
        <f>$F$18*C24/$F$24</f>
        <v>53.703984819734345</v>
      </c>
      <c r="D29" s="32">
        <f>$F$18*D24/$F$24</f>
        <v>81.762808349146113</v>
      </c>
      <c r="E29" s="32">
        <f>$F$18*E24/$F$24</f>
        <v>23.533206831119546</v>
      </c>
    </row>
    <row r="31" spans="2:6">
      <c r="C31" t="s">
        <v>85</v>
      </c>
      <c r="D31" t="s">
        <v>86</v>
      </c>
      <c r="E31" t="s">
        <v>87</v>
      </c>
    </row>
    <row r="32" spans="2:6">
      <c r="C32" s="32">
        <f>$F$20*C24/$F$24</f>
        <v>65.863377609108156</v>
      </c>
      <c r="D32" s="32">
        <f>$F$20*D24/$F$24</f>
        <v>100.27514231499052</v>
      </c>
      <c r="E32" s="32">
        <f>$F$20*E24/$F$24</f>
        <v>28.86148007590133</v>
      </c>
    </row>
    <row r="34" spans="2:11">
      <c r="C34" t="s">
        <v>88</v>
      </c>
      <c r="D34" t="s">
        <v>89</v>
      </c>
      <c r="E34" t="s">
        <v>90</v>
      </c>
    </row>
    <row r="35" spans="2:11">
      <c r="C35" s="32">
        <f>$F$22*C24/$F$24</f>
        <v>58.432637571157493</v>
      </c>
      <c r="D35" s="32">
        <f>$F$22*D24/$F$24</f>
        <v>88.962049335863384</v>
      </c>
      <c r="E35" s="32">
        <f>$F$22*E24/$F$24</f>
        <v>25.605313092979127</v>
      </c>
    </row>
    <row r="37" spans="2:11" ht="14.25">
      <c r="B37" s="33" t="s">
        <v>91</v>
      </c>
      <c r="C37">
        <f>(C17-C29)^2/C29</f>
        <v>14.908846666953625</v>
      </c>
      <c r="D37">
        <f>(D17-D29)^2/D29</f>
        <v>3.4366694273795346</v>
      </c>
      <c r="E37">
        <f>(E17-E29)^2/E29</f>
        <v>5.6522198935288346</v>
      </c>
      <c r="F37">
        <f>(C19-C32)^2/C32</f>
        <v>0.71520705307243404</v>
      </c>
      <c r="G37">
        <f>(D19-D32)^2/D32</f>
        <v>1.370950811537015</v>
      </c>
      <c r="H37">
        <f>(E19-E32)^2/E32</f>
        <v>0.81887652560547075</v>
      </c>
      <c r="I37" s="32">
        <f>(C21-C35)^2/C35</f>
        <v>7.8613249777951504</v>
      </c>
      <c r="J37" s="32">
        <f>(D21-D35)^2/D35</f>
        <v>0.28530083427431474</v>
      </c>
      <c r="K37" s="32">
        <f>(E21-E35)^2/E35</f>
        <v>10.497265071636308</v>
      </c>
    </row>
    <row r="39" spans="2:11">
      <c r="C39">
        <f>SUM(C37:K37)</f>
        <v>45.546661261782688</v>
      </c>
    </row>
    <row r="41" spans="2:11">
      <c r="B41" t="s">
        <v>92</v>
      </c>
      <c r="C41" s="34">
        <f>((C39)/(C39+F24))^(1/2)</f>
        <v>0.28204787388733316</v>
      </c>
      <c r="D41" s="35">
        <f>C41</f>
        <v>0.28204787388733316</v>
      </c>
    </row>
  </sheetData>
  <mergeCells count="9">
    <mergeCell ref="B21:B22"/>
    <mergeCell ref="E15:E16"/>
    <mergeCell ref="F15:F16"/>
    <mergeCell ref="B17:B18"/>
    <mergeCell ref="B19:B20"/>
    <mergeCell ref="A6:A7"/>
    <mergeCell ref="B6:D6"/>
    <mergeCell ref="C15:C16"/>
    <mergeCell ref="D15:D16"/>
  </mergeCells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8193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dimension ref="A2:K41"/>
  <sheetViews>
    <sheetView workbookViewId="0">
      <selection activeCell="B9" sqref="B9"/>
    </sheetView>
  </sheetViews>
  <sheetFormatPr defaultRowHeight="12.75"/>
  <cols>
    <col min="1" max="1" width="14.85546875" customWidth="1"/>
  </cols>
  <sheetData>
    <row r="2" spans="1:6">
      <c r="A2" t="s">
        <v>93</v>
      </c>
    </row>
    <row r="6" spans="1:6">
      <c r="A6" s="87" t="s">
        <v>98</v>
      </c>
      <c r="B6" s="87" t="s">
        <v>94</v>
      </c>
      <c r="C6" s="87"/>
      <c r="D6" s="87"/>
    </row>
    <row r="7" spans="1:6">
      <c r="A7" s="87"/>
      <c r="B7" t="s">
        <v>95</v>
      </c>
      <c r="C7" t="s">
        <v>96</v>
      </c>
      <c r="D7" t="s">
        <v>97</v>
      </c>
    </row>
    <row r="9" spans="1:6">
      <c r="A9" t="s">
        <v>99</v>
      </c>
      <c r="B9">
        <v>77</v>
      </c>
      <c r="C9">
        <v>13</v>
      </c>
      <c r="D9">
        <v>8</v>
      </c>
    </row>
    <row r="10" spans="1:6">
      <c r="A10" t="s">
        <v>100</v>
      </c>
      <c r="B10">
        <v>145</v>
      </c>
      <c r="C10">
        <v>58</v>
      </c>
      <c r="D10">
        <v>27</v>
      </c>
    </row>
    <row r="11" spans="1:6">
      <c r="A11" t="s">
        <v>101</v>
      </c>
      <c r="B11">
        <v>21</v>
      </c>
      <c r="C11">
        <v>32</v>
      </c>
      <c r="D11">
        <v>19</v>
      </c>
    </row>
    <row r="13" spans="1:6">
      <c r="A13" t="s">
        <v>71</v>
      </c>
    </row>
    <row r="15" spans="1:6">
      <c r="B15" s="23" t="s">
        <v>72</v>
      </c>
      <c r="C15" s="88">
        <v>1</v>
      </c>
      <c r="D15" s="88">
        <v>2</v>
      </c>
      <c r="E15" s="88">
        <v>3</v>
      </c>
      <c r="F15" s="88" t="s">
        <v>73</v>
      </c>
    </row>
    <row r="16" spans="1:6">
      <c r="B16" s="24">
        <v>1</v>
      </c>
      <c r="C16" s="89"/>
      <c r="D16" s="89"/>
      <c r="E16" s="89"/>
      <c r="F16" s="89"/>
    </row>
    <row r="17" spans="2:6" ht="15.75">
      <c r="B17" s="88">
        <v>1</v>
      </c>
      <c r="C17" s="26">
        <f>B9</f>
        <v>77</v>
      </c>
      <c r="D17" s="26">
        <f>C9</f>
        <v>13</v>
      </c>
      <c r="E17" s="26">
        <f>D9</f>
        <v>8</v>
      </c>
      <c r="F17" s="27" t="s">
        <v>75</v>
      </c>
    </row>
    <row r="18" spans="2:6">
      <c r="B18" s="90"/>
      <c r="C18" s="36">
        <f>C29</f>
        <v>59.534999999999997</v>
      </c>
      <c r="D18" s="36">
        <f>D29</f>
        <v>25.234999999999999</v>
      </c>
      <c r="E18" s="36">
        <f>E29</f>
        <v>13.23</v>
      </c>
      <c r="F18" s="25">
        <f>SUM(C17:E17)</f>
        <v>98</v>
      </c>
    </row>
    <row r="19" spans="2:6">
      <c r="B19" s="88">
        <v>2</v>
      </c>
      <c r="C19" s="26">
        <f>B10</f>
        <v>145</v>
      </c>
      <c r="D19" s="26">
        <f>C10</f>
        <v>58</v>
      </c>
      <c r="E19" s="26">
        <f>D10</f>
        <v>27</v>
      </c>
      <c r="F19" s="27" t="s">
        <v>76</v>
      </c>
    </row>
    <row r="20" spans="2:6">
      <c r="B20" s="90"/>
      <c r="C20" s="36">
        <f>C32</f>
        <v>139.72499999999999</v>
      </c>
      <c r="D20" s="36">
        <f>D32</f>
        <v>59.225000000000001</v>
      </c>
      <c r="E20" s="36">
        <f>E32</f>
        <v>31.05</v>
      </c>
      <c r="F20" s="25">
        <f>SUM(C19:E19)</f>
        <v>230</v>
      </c>
    </row>
    <row r="21" spans="2:6">
      <c r="B21" s="88">
        <v>3</v>
      </c>
      <c r="C21" s="26">
        <f>B11</f>
        <v>21</v>
      </c>
      <c r="D21" s="26">
        <f>C11</f>
        <v>32</v>
      </c>
      <c r="E21" s="26">
        <f>D11</f>
        <v>19</v>
      </c>
      <c r="F21" s="27" t="s">
        <v>77</v>
      </c>
    </row>
    <row r="22" spans="2:6">
      <c r="B22" s="89"/>
      <c r="C22" s="37">
        <f>C35</f>
        <v>43.74</v>
      </c>
      <c r="D22" s="37">
        <f>D35</f>
        <v>18.54</v>
      </c>
      <c r="E22" s="37">
        <f>E35</f>
        <v>9.7200000000000006</v>
      </c>
      <c r="F22" s="25">
        <f>SUM(C21:E21)</f>
        <v>72</v>
      </c>
    </row>
    <row r="23" spans="2:6">
      <c r="B23" s="30" t="s">
        <v>73</v>
      </c>
      <c r="C23" s="27" t="s">
        <v>79</v>
      </c>
      <c r="D23" s="27" t="s">
        <v>80</v>
      </c>
      <c r="E23" s="27" t="s">
        <v>81</v>
      </c>
      <c r="F23" s="21" t="s">
        <v>78</v>
      </c>
    </row>
    <row r="24" spans="2:6">
      <c r="B24" s="29"/>
      <c r="C24" s="25">
        <f>C17+C19+C21</f>
        <v>243</v>
      </c>
      <c r="D24" s="25">
        <f>D17+D19+D21</f>
        <v>103</v>
      </c>
      <c r="E24" s="25">
        <f>E17+E19+E21</f>
        <v>54</v>
      </c>
      <c r="F24" s="25">
        <f>SUM(C24:E24)</f>
        <v>400</v>
      </c>
    </row>
    <row r="26" spans="2:6">
      <c r="B26" t="s">
        <v>74</v>
      </c>
    </row>
    <row r="28" spans="2:6">
      <c r="C28" t="s">
        <v>82</v>
      </c>
      <c r="D28" t="s">
        <v>83</v>
      </c>
      <c r="E28" t="s">
        <v>84</v>
      </c>
    </row>
    <row r="29" spans="2:6">
      <c r="C29" s="32">
        <f>$F$18*C24/$F$24</f>
        <v>59.534999999999997</v>
      </c>
      <c r="D29" s="32">
        <f>$F$18*D24/$F$24</f>
        <v>25.234999999999999</v>
      </c>
      <c r="E29" s="32">
        <f>$F$18*E24/$F$24</f>
        <v>13.23</v>
      </c>
    </row>
    <row r="31" spans="2:6">
      <c r="C31" t="s">
        <v>85</v>
      </c>
      <c r="D31" t="s">
        <v>86</v>
      </c>
      <c r="E31" t="s">
        <v>87</v>
      </c>
    </row>
    <row r="32" spans="2:6">
      <c r="C32" s="32">
        <f>$F$20*C24/$F$24</f>
        <v>139.72499999999999</v>
      </c>
      <c r="D32" s="32">
        <f>$F$20*D24/$F$24</f>
        <v>59.225000000000001</v>
      </c>
      <c r="E32" s="32">
        <f>$F$20*E24/$F$24</f>
        <v>31.05</v>
      </c>
    </row>
    <row r="34" spans="2:11">
      <c r="C34" t="s">
        <v>88</v>
      </c>
      <c r="D34" t="s">
        <v>89</v>
      </c>
      <c r="E34" t="s">
        <v>90</v>
      </c>
    </row>
    <row r="35" spans="2:11">
      <c r="C35" s="32">
        <f>$F$22*C24/$F$24</f>
        <v>43.74</v>
      </c>
      <c r="D35" s="32">
        <f>$F$22*D24/$F$24</f>
        <v>18.54</v>
      </c>
      <c r="E35" s="32">
        <f>$F$22*E24/$F$24</f>
        <v>9.7200000000000006</v>
      </c>
    </row>
    <row r="37" spans="2:11" ht="14.25">
      <c r="B37" s="33" t="s">
        <v>91</v>
      </c>
      <c r="C37">
        <f>(C17-C29)^2/C29</f>
        <v>5.1234773662551465</v>
      </c>
      <c r="D37">
        <f>(D17-D29)^2/D29</f>
        <v>5.9320477511392902</v>
      </c>
      <c r="E37">
        <f>(E17-E29)^2/E29</f>
        <v>2.0674905517762663</v>
      </c>
      <c r="F37">
        <f>(C19-C32)^2/C32</f>
        <v>0.19914564322776926</v>
      </c>
      <c r="G37">
        <f>(D19-D32)^2/D32</f>
        <v>2.5337695230054934E-2</v>
      </c>
      <c r="H37">
        <f>(E19-E32)^2/E32</f>
        <v>0.52826086956521756</v>
      </c>
      <c r="I37" s="32">
        <f>(C21-C35)^2/C35</f>
        <v>11.822304526748972</v>
      </c>
      <c r="J37" s="32">
        <f>(D21-D35)^2/D35</f>
        <v>9.7719309600863014</v>
      </c>
      <c r="K37" s="32">
        <f>(E21-E35)^2/E35</f>
        <v>8.8599176954732499</v>
      </c>
    </row>
    <row r="39" spans="2:11">
      <c r="C39">
        <f>SUM(C37:K37)</f>
        <v>44.329913059502267</v>
      </c>
    </row>
    <row r="41" spans="2:11">
      <c r="B41" t="s">
        <v>92</v>
      </c>
      <c r="C41" s="34">
        <f>((C39)/(C39+F24))^(1/2)</f>
        <v>0.31586075122395169</v>
      </c>
      <c r="D41" s="35">
        <f>C41</f>
        <v>0.31586075122395169</v>
      </c>
    </row>
  </sheetData>
  <mergeCells count="9">
    <mergeCell ref="B21:B22"/>
    <mergeCell ref="E15:E16"/>
    <mergeCell ref="F15:F16"/>
    <mergeCell ref="B17:B18"/>
    <mergeCell ref="B19:B20"/>
    <mergeCell ref="A6:A7"/>
    <mergeCell ref="B6:D6"/>
    <mergeCell ref="C15:C16"/>
    <mergeCell ref="D15:D16"/>
  </mergeCells>
  <phoneticPr fontId="7" type="noConversion"/>
  <pageMargins left="0.75" right="0.75" top="1" bottom="1" header="0.5" footer="0.5"/>
  <headerFooter alignWithMargins="0"/>
  <drawing r:id="rId1"/>
  <legacyDrawing r:id="rId2"/>
  <oleObjects>
    <oleObject progId="Equation.3" shapeId="614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reg-s (2)</vt:lpstr>
      <vt:lpstr>reg-s</vt:lpstr>
      <vt:lpstr>Sheet1</vt:lpstr>
      <vt:lpstr>reg-s1</vt:lpstr>
      <vt:lpstr>Tugas</vt:lpstr>
      <vt:lpstr>Spearman</vt:lpstr>
      <vt:lpstr>Contingency</vt:lpstr>
      <vt:lpstr>Cc-4</vt:lpstr>
      <vt:lpstr>Cc-2</vt:lpstr>
      <vt:lpstr>Cc-3</vt:lpstr>
      <vt:lpstr>reg-m</vt:lpstr>
      <vt:lpstr>output</vt:lpstr>
      <vt:lpstr>reg-m (2)</vt:lpstr>
      <vt:lpstr>ouput(2)</vt:lpstr>
      <vt:lpstr>soal</vt:lpstr>
      <vt:lpstr>P-bola</vt:lpstr>
      <vt:lpstr>P-bola (2)</vt:lpstr>
      <vt:lpstr>Eksp</vt:lpstr>
      <vt:lpstr>f-prod</vt:lpstr>
      <vt:lpstr>Chi-kuadrat</vt:lpstr>
      <vt:lpstr>Sheet2</vt:lpstr>
    </vt:vector>
  </TitlesOfParts>
  <Company>unsyiah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user</cp:lastModifiedBy>
  <dcterms:created xsi:type="dcterms:W3CDTF">2008-11-07T06:45:14Z</dcterms:created>
  <dcterms:modified xsi:type="dcterms:W3CDTF">2011-07-16T10:00:51Z</dcterms:modified>
</cp:coreProperties>
</file>